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1 ДГ 2023 на 27.11.2022\"/>
    </mc:Choice>
  </mc:AlternateContent>
  <bookViews>
    <workbookView xWindow="285" yWindow="4185" windowWidth="7680" windowHeight="4590" tabRatio="601" firstSheet="14" activeTab="17"/>
  </bookViews>
  <sheets>
    <sheet name="общий" sheetId="43" r:id="rId1"/>
    <sheet name="Категория" sheetId="41" r:id="rId2"/>
    <sheet name="1 Алексин" sheetId="2" r:id="rId3"/>
    <sheet name="Арсеньево" sheetId="48" r:id="rId4"/>
    <sheet name="2 Богородицк" sheetId="8" r:id="rId5"/>
    <sheet name="3 Белев" sheetId="46" r:id="rId6"/>
    <sheet name="4 Венев" sheetId="10" r:id="rId7"/>
    <sheet name="5 Волово" sheetId="12" r:id="rId8"/>
    <sheet name="6 Дубна" sheetId="14" r:id="rId9"/>
    <sheet name="7 Ефремов" sheetId="16" r:id="rId10"/>
    <sheet name="8 Заокск" sheetId="17" r:id="rId11"/>
    <sheet name="9 Каменка" sheetId="19" r:id="rId12"/>
    <sheet name="10 Кимовск" sheetId="21" r:id="rId13"/>
    <sheet name="11 Киреевск" sheetId="22" r:id="rId14"/>
    <sheet name="12 Куркино" sheetId="23" r:id="rId15"/>
    <sheet name="13 Ленинский" sheetId="40" r:id="rId16"/>
    <sheet name="Новомосковский" sheetId="49" r:id="rId17"/>
    <sheet name="14 Одоев" sheetId="33" r:id="rId18"/>
    <sheet name="15 Плавск" sheetId="34" r:id="rId19"/>
    <sheet name="16 Суворов" sheetId="35" r:id="rId20"/>
    <sheet name="17 ТОгарево" sheetId="36" r:id="rId21"/>
    <sheet name="18 Узловая" sheetId="37" r:id="rId22"/>
    <sheet name="19 Чернь" sheetId="38" r:id="rId23"/>
    <sheet name="20 Щекино" sheetId="24" r:id="rId24"/>
    <sheet name="21 Ясногорск" sheetId="39" r:id="rId25"/>
    <sheet name="Протяженность" sheetId="42" r:id="rId26"/>
  </sheets>
  <definedNames>
    <definedName name="_xlnm.Print_Titles" localSheetId="2">'1 Алексин'!$6:$9</definedName>
    <definedName name="_xlnm.Print_Titles" localSheetId="12">'10 Кимовск'!$5:$8</definedName>
    <definedName name="_xlnm.Print_Titles" localSheetId="13">'11 Киреевск'!$6:$9</definedName>
    <definedName name="_xlnm.Print_Titles" localSheetId="14">'12 Куркино'!$6:$9</definedName>
    <definedName name="_xlnm.Print_Titles" localSheetId="15">'13 Ленинский'!$6:$9</definedName>
    <definedName name="_xlnm.Print_Titles" localSheetId="17">'14 Одоев'!$6:$9</definedName>
    <definedName name="_xlnm.Print_Titles" localSheetId="18">'15 Плавск'!$6:$9</definedName>
    <definedName name="_xlnm.Print_Titles" localSheetId="19">'16 Суворов'!$6:$9</definedName>
    <definedName name="_xlnm.Print_Titles" localSheetId="20">'17 ТОгарево'!$6:$9</definedName>
    <definedName name="_xlnm.Print_Titles" localSheetId="21">'18 Узловая'!$6:$9</definedName>
    <definedName name="_xlnm.Print_Titles" localSheetId="22">'19 Чернь'!$6:$9</definedName>
    <definedName name="_xlnm.Print_Titles" localSheetId="4">'2 Богородицк'!$6:$9</definedName>
    <definedName name="_xlnm.Print_Titles" localSheetId="23">'20 Щекино'!$6:$9</definedName>
    <definedName name="_xlnm.Print_Titles" localSheetId="24">'21 Ясногорск'!$6:$9</definedName>
    <definedName name="_xlnm.Print_Titles" localSheetId="6">'4 Венев'!$6:$9</definedName>
    <definedName name="_xlnm.Print_Titles" localSheetId="7">'5 Волово'!$6:$9</definedName>
    <definedName name="_xlnm.Print_Titles" localSheetId="8">'6 Дубна'!$6:$9</definedName>
    <definedName name="_xlnm.Print_Titles" localSheetId="9">'7 Ефремов'!$6:$9</definedName>
    <definedName name="_xlnm.Print_Titles" localSheetId="10">'8 Заокск'!$6:$9</definedName>
    <definedName name="_xlnm.Print_Titles" localSheetId="11">'9 Каменка'!$6:$9</definedName>
    <definedName name="_xlnm.Print_Area" localSheetId="12">'10 Кимовск'!$A$1:$AP$47</definedName>
    <definedName name="_xlnm.Print_Area" localSheetId="14">'12 Куркино'!$A$1:$AG$44</definedName>
    <definedName name="_xlnm.Print_Area" localSheetId="20">'17 ТОгарево'!$A$1:$AL$43</definedName>
    <definedName name="_xlnm.Print_Area" localSheetId="21">'18 Узловая'!$A$1:$AF$51</definedName>
    <definedName name="_xlnm.Print_Area" localSheetId="22">'19 Чернь'!$A$1:$AJ$29</definedName>
    <definedName name="_xlnm.Print_Area" localSheetId="23">'20 Щекино'!$A$1:$AL$70</definedName>
    <definedName name="_xlnm.Print_Area" localSheetId="24">'21 Ясногорск'!$A$1:$AN$42</definedName>
    <definedName name="_xlnm.Print_Area" localSheetId="5">'3 Белев'!$A$1:$AP$31</definedName>
    <definedName name="_xlnm.Print_Area" localSheetId="9">'7 Ефремов'!$A$1:$AO$48</definedName>
    <definedName name="_xlnm.Print_Area" localSheetId="3">Арсеньево!$A$1:$AI$36</definedName>
    <definedName name="_xlnm.Print_Area" localSheetId="0">общий!$A$1:$O$29</definedName>
  </definedNames>
  <calcPr calcId="162913" fullPrecision="0"/>
</workbook>
</file>

<file path=xl/calcChain.xml><?xml version="1.0" encoding="utf-8"?>
<calcChain xmlns="http://schemas.openxmlformats.org/spreadsheetml/2006/main">
  <c r="R33" i="23" l="1"/>
  <c r="Q33" i="23"/>
  <c r="X11" i="10" l="1"/>
  <c r="Y11" i="10"/>
  <c r="AD35" i="10"/>
  <c r="AE35" i="10"/>
  <c r="C27" i="42" l="1"/>
  <c r="E27" i="41" l="1"/>
  <c r="E28" i="41" l="1"/>
  <c r="C28" i="42"/>
  <c r="Y34" i="40" l="1"/>
  <c r="X34" i="40"/>
  <c r="Y17" i="35" l="1"/>
  <c r="X17" i="35"/>
  <c r="AF35" i="35"/>
  <c r="AE35" i="35"/>
  <c r="X16" i="39" l="1"/>
  <c r="Y16" i="39"/>
  <c r="C7" i="42" l="1"/>
  <c r="F7" i="41"/>
  <c r="C19" i="42" l="1"/>
  <c r="F19" i="41"/>
  <c r="X34" i="14" l="1"/>
  <c r="Z34" i="14"/>
  <c r="AA34" i="14"/>
  <c r="AB34" i="14"/>
  <c r="AC34" i="14"/>
  <c r="AA29" i="8"/>
  <c r="Z29" i="8"/>
  <c r="Y29" i="8"/>
  <c r="X29" i="8"/>
  <c r="C9" i="42" l="1"/>
  <c r="E9" i="41"/>
  <c r="C16" i="42" l="1"/>
  <c r="E16" i="41"/>
  <c r="V53" i="40" l="1"/>
  <c r="U53" i="40"/>
  <c r="AE39" i="21" l="1"/>
  <c r="Y14" i="21"/>
  <c r="Z14" i="21"/>
  <c r="X17" i="2" l="1"/>
  <c r="Y17" i="2"/>
  <c r="Y11" i="40" l="1"/>
  <c r="X11" i="40"/>
  <c r="C29" i="8" l="1"/>
  <c r="G29" i="8"/>
  <c r="H29" i="8"/>
  <c r="K29" i="8" l="1"/>
  <c r="X17" i="49" l="1"/>
  <c r="Y17" i="49"/>
  <c r="F18" i="41" l="1"/>
  <c r="AE29" i="48" l="1"/>
  <c r="AD29" i="48"/>
  <c r="C15" i="42" l="1"/>
  <c r="F15" i="41"/>
  <c r="V45" i="49" l="1"/>
  <c r="U45" i="49"/>
  <c r="Y9" i="49" l="1"/>
  <c r="X9" i="49"/>
  <c r="Y29" i="2" l="1"/>
  <c r="X29" i="2"/>
  <c r="Y10" i="36" l="1"/>
  <c r="X10" i="36"/>
  <c r="F25" i="41" l="1"/>
  <c r="F13" i="41" l="1"/>
  <c r="C12" i="42"/>
  <c r="F12" i="41"/>
  <c r="E12" i="41"/>
  <c r="Y57" i="24" l="1"/>
  <c r="X57" i="24"/>
  <c r="Y22" i="39"/>
  <c r="X22" i="39"/>
  <c r="C45" i="49" l="1"/>
  <c r="C20" i="42" s="1"/>
  <c r="E20" i="41" l="1"/>
  <c r="C41" i="2"/>
  <c r="E21" i="41"/>
  <c r="E22" i="41"/>
  <c r="F29" i="41" l="1"/>
  <c r="C6" i="41" l="1"/>
  <c r="E6" i="41" s="1"/>
  <c r="C6" i="42" l="1"/>
  <c r="G45" i="49"/>
  <c r="R45" i="49" l="1"/>
  <c r="Y9" i="46" l="1"/>
  <c r="X9" i="46"/>
  <c r="Y18" i="48" l="1"/>
  <c r="X18" i="48"/>
  <c r="Y18" i="12" l="1"/>
  <c r="X18" i="12"/>
  <c r="AE31" i="46"/>
  <c r="AD31" i="46"/>
  <c r="Y8" i="46"/>
  <c r="X8" i="46"/>
  <c r="C23" i="42" l="1"/>
  <c r="C22" i="42"/>
  <c r="C21" i="42"/>
  <c r="C10" i="42"/>
  <c r="C8" i="42"/>
  <c r="AG34" i="39"/>
  <c r="K27" i="43" s="1"/>
  <c r="AF34" i="39"/>
  <c r="AE34" i="39"/>
  <c r="AD34" i="39"/>
  <c r="AC34" i="39"/>
  <c r="AB34" i="39"/>
  <c r="AA34" i="39"/>
  <c r="Z34" i="39"/>
  <c r="W34" i="39"/>
  <c r="V34" i="39"/>
  <c r="U34" i="39"/>
  <c r="T34" i="39"/>
  <c r="S34" i="39"/>
  <c r="P34" i="39"/>
  <c r="R28" i="41" s="1"/>
  <c r="O34" i="39"/>
  <c r="J27" i="43" s="1"/>
  <c r="N34" i="39"/>
  <c r="M34" i="39"/>
  <c r="I27" i="43" s="1"/>
  <c r="L34" i="39"/>
  <c r="H27" i="43" s="1"/>
  <c r="K34" i="39"/>
  <c r="M28" i="41" s="1"/>
  <c r="J34" i="39"/>
  <c r="F27" i="43" s="1"/>
  <c r="I34" i="39"/>
  <c r="K28" i="41" s="1"/>
  <c r="H34" i="39"/>
  <c r="J28" i="41" s="1"/>
  <c r="G34" i="39"/>
  <c r="I28" i="41" s="1"/>
  <c r="F34" i="39"/>
  <c r="H28" i="41" s="1"/>
  <c r="E34" i="39"/>
  <c r="G28" i="41" s="1"/>
  <c r="D34" i="39"/>
  <c r="D28" i="41" s="1"/>
  <c r="C34" i="39"/>
  <c r="Y32" i="39"/>
  <c r="X32" i="39"/>
  <c r="Y31" i="39"/>
  <c r="X31" i="39"/>
  <c r="Y30" i="39"/>
  <c r="X30" i="39"/>
  <c r="Q30" i="39"/>
  <c r="Y29" i="39"/>
  <c r="X29" i="39"/>
  <c r="Y28" i="39"/>
  <c r="X28" i="39"/>
  <c r="Y27" i="39"/>
  <c r="X27" i="39"/>
  <c r="R27" i="39"/>
  <c r="Q27" i="39"/>
  <c r="Y26" i="39"/>
  <c r="X26" i="39"/>
  <c r="R26" i="39"/>
  <c r="R34" i="39" s="1"/>
  <c r="M27" i="43" s="1"/>
  <c r="Q26" i="39"/>
  <c r="Y24" i="39"/>
  <c r="X24" i="39"/>
  <c r="Y21" i="39"/>
  <c r="X21" i="39"/>
  <c r="Y20" i="39"/>
  <c r="X20" i="39"/>
  <c r="Y19" i="39"/>
  <c r="X19" i="39"/>
  <c r="Y18" i="39"/>
  <c r="X18" i="39"/>
  <c r="Y15" i="39"/>
  <c r="X15" i="39"/>
  <c r="Q15" i="39"/>
  <c r="Y14" i="39"/>
  <c r="X14" i="39"/>
  <c r="Y13" i="39"/>
  <c r="X13" i="39"/>
  <c r="Y12" i="39"/>
  <c r="X12" i="39"/>
  <c r="Q12" i="39"/>
  <c r="Y11" i="39"/>
  <c r="X11" i="39"/>
  <c r="Q11" i="39"/>
  <c r="Y10" i="39"/>
  <c r="X10" i="39"/>
  <c r="Q10" i="39"/>
  <c r="AI62" i="24"/>
  <c r="K26" i="43" s="1"/>
  <c r="AH62" i="24"/>
  <c r="AG62" i="24"/>
  <c r="AF62" i="24"/>
  <c r="AE62" i="24"/>
  <c r="AD62" i="24"/>
  <c r="AC62" i="24"/>
  <c r="AB62" i="24"/>
  <c r="AA62" i="24"/>
  <c r="Z62" i="24"/>
  <c r="W62" i="24"/>
  <c r="V62" i="24"/>
  <c r="U62" i="24"/>
  <c r="T62" i="24"/>
  <c r="S62" i="24"/>
  <c r="P62" i="24"/>
  <c r="R27" i="41" s="1"/>
  <c r="O62" i="24"/>
  <c r="Q27" i="41" s="1"/>
  <c r="N62" i="24"/>
  <c r="P27" i="41" s="1"/>
  <c r="M62" i="24"/>
  <c r="O27" i="41" s="1"/>
  <c r="L62" i="24"/>
  <c r="N27" i="41" s="1"/>
  <c r="K62" i="24"/>
  <c r="G26" i="43" s="1"/>
  <c r="J62" i="24"/>
  <c r="I62" i="24"/>
  <c r="K27" i="41" s="1"/>
  <c r="H62" i="24"/>
  <c r="J27" i="41" s="1"/>
  <c r="G62" i="24"/>
  <c r="F62" i="24"/>
  <c r="E62" i="24"/>
  <c r="D62" i="24"/>
  <c r="C62" i="24"/>
  <c r="Y61" i="24"/>
  <c r="X61" i="24"/>
  <c r="X60" i="24"/>
  <c r="Y58" i="24"/>
  <c r="X58" i="24"/>
  <c r="Q58" i="24"/>
  <c r="Y56" i="24"/>
  <c r="X56" i="24"/>
  <c r="Y55" i="24"/>
  <c r="X55" i="24"/>
  <c r="Q55" i="24"/>
  <c r="Y54" i="24"/>
  <c r="X54" i="24"/>
  <c r="Y53" i="24"/>
  <c r="X53" i="24"/>
  <c r="R53" i="24"/>
  <c r="Q53" i="24"/>
  <c r="Y52" i="24"/>
  <c r="X52" i="24"/>
  <c r="Y51" i="24"/>
  <c r="X51" i="24"/>
  <c r="Y49" i="24"/>
  <c r="X49" i="24"/>
  <c r="R49" i="24"/>
  <c r="Q49" i="24"/>
  <c r="Y48" i="24"/>
  <c r="X48" i="24"/>
  <c r="Y47" i="24"/>
  <c r="X47" i="24"/>
  <c r="Y46" i="24"/>
  <c r="X46" i="24"/>
  <c r="Y45" i="24"/>
  <c r="X45" i="24"/>
  <c r="Y44" i="24"/>
  <c r="X44" i="24"/>
  <c r="Y43" i="24"/>
  <c r="X43" i="24"/>
  <c r="Y41" i="24"/>
  <c r="X41" i="24"/>
  <c r="Q41" i="24"/>
  <c r="Y40" i="24"/>
  <c r="X40" i="24"/>
  <c r="Y39" i="24"/>
  <c r="X39" i="24"/>
  <c r="R39" i="24"/>
  <c r="Q39" i="24"/>
  <c r="Y38" i="24"/>
  <c r="X38" i="24"/>
  <c r="Y37" i="24"/>
  <c r="X37" i="24"/>
  <c r="Y35" i="24"/>
  <c r="X35" i="24"/>
  <c r="Y27" i="24"/>
  <c r="X27" i="24"/>
  <c r="Y26" i="24"/>
  <c r="X26" i="24"/>
  <c r="Y25" i="24"/>
  <c r="X25" i="24"/>
  <c r="Y20" i="24"/>
  <c r="X20" i="24"/>
  <c r="Y19" i="24"/>
  <c r="X19" i="24"/>
  <c r="Y17" i="24"/>
  <c r="X17" i="24"/>
  <c r="Y16" i="24"/>
  <c r="X16" i="24"/>
  <c r="Y15" i="24"/>
  <c r="X15" i="24"/>
  <c r="Y13" i="24"/>
  <c r="X13" i="24"/>
  <c r="R13" i="24"/>
  <c r="Q13" i="24"/>
  <c r="Y12" i="24"/>
  <c r="X12" i="24"/>
  <c r="Y11" i="24"/>
  <c r="X11" i="24"/>
  <c r="R11" i="24"/>
  <c r="Q11" i="24"/>
  <c r="Y10" i="24"/>
  <c r="X10" i="24"/>
  <c r="R10" i="24"/>
  <c r="Q10" i="24"/>
  <c r="AE29" i="38"/>
  <c r="AD29" i="38"/>
  <c r="AC29" i="38"/>
  <c r="AB29" i="38"/>
  <c r="AA29" i="38"/>
  <c r="Z29" i="38"/>
  <c r="W29" i="38"/>
  <c r="V29" i="38"/>
  <c r="U29" i="38"/>
  <c r="T29" i="38"/>
  <c r="S29" i="38"/>
  <c r="P29" i="38"/>
  <c r="O29" i="38"/>
  <c r="J25" i="43" s="1"/>
  <c r="N29" i="38"/>
  <c r="P26" i="41" s="1"/>
  <c r="M29" i="38"/>
  <c r="L29" i="38"/>
  <c r="K29" i="38"/>
  <c r="G25" i="43" s="1"/>
  <c r="J29" i="38"/>
  <c r="L26" i="41" s="1"/>
  <c r="I29" i="38"/>
  <c r="H29" i="38"/>
  <c r="G29" i="38"/>
  <c r="F29" i="38"/>
  <c r="H26" i="41" s="1"/>
  <c r="E29" i="38"/>
  <c r="D29" i="38"/>
  <c r="Y28" i="38"/>
  <c r="X28" i="38"/>
  <c r="Y27" i="38"/>
  <c r="X27" i="38"/>
  <c r="R27" i="38"/>
  <c r="Q27" i="38"/>
  <c r="Y26" i="38"/>
  <c r="X26" i="38"/>
  <c r="Y25" i="38"/>
  <c r="X25" i="38"/>
  <c r="Y24" i="38"/>
  <c r="X24" i="38"/>
  <c r="Y23" i="38"/>
  <c r="X23" i="38"/>
  <c r="C23" i="38"/>
  <c r="Y22" i="38"/>
  <c r="X22" i="38"/>
  <c r="Q22" i="38"/>
  <c r="Y21" i="38"/>
  <c r="X21" i="38"/>
  <c r="Y20" i="38"/>
  <c r="X20" i="38"/>
  <c r="R20" i="38"/>
  <c r="Q20" i="38"/>
  <c r="Y19" i="38"/>
  <c r="X19" i="38"/>
  <c r="R19" i="38"/>
  <c r="Q19" i="38"/>
  <c r="Y18" i="38"/>
  <c r="X18" i="38"/>
  <c r="Y17" i="38"/>
  <c r="X17" i="38"/>
  <c r="Y16" i="38"/>
  <c r="X16" i="38"/>
  <c r="Y15" i="38"/>
  <c r="X15" i="38"/>
  <c r="Y14" i="38"/>
  <c r="X14" i="38"/>
  <c r="Y13" i="38"/>
  <c r="X13" i="38"/>
  <c r="Y12" i="38"/>
  <c r="X12" i="38"/>
  <c r="Y11" i="38"/>
  <c r="X11" i="38"/>
  <c r="Y10" i="38"/>
  <c r="Y29" i="38" s="1"/>
  <c r="O25" i="43" s="1"/>
  <c r="X10" i="38"/>
  <c r="R10" i="38"/>
  <c r="Q10" i="38"/>
  <c r="Q29" i="38" s="1"/>
  <c r="L25" i="43" s="1"/>
  <c r="C10" i="38"/>
  <c r="C29" i="38" s="1"/>
  <c r="C26" i="41" s="1"/>
  <c r="AE43" i="37"/>
  <c r="AD43" i="37"/>
  <c r="AC43" i="37"/>
  <c r="AB43" i="37"/>
  <c r="AA43" i="37"/>
  <c r="Z43" i="37"/>
  <c r="W43" i="37"/>
  <c r="V43" i="37"/>
  <c r="U43" i="37"/>
  <c r="T43" i="37"/>
  <c r="S43" i="37"/>
  <c r="Q43" i="37"/>
  <c r="P43" i="37"/>
  <c r="O43" i="37"/>
  <c r="N43" i="37"/>
  <c r="M43" i="37"/>
  <c r="L43" i="37"/>
  <c r="K43" i="37"/>
  <c r="M25" i="41" s="1"/>
  <c r="J43" i="37"/>
  <c r="I43" i="37"/>
  <c r="H43" i="37"/>
  <c r="G43" i="37"/>
  <c r="F43" i="37"/>
  <c r="H25" i="41" s="1"/>
  <c r="E43" i="37"/>
  <c r="D43" i="37"/>
  <c r="C43" i="37"/>
  <c r="Y41" i="37"/>
  <c r="X41" i="37"/>
  <c r="Y40" i="37"/>
  <c r="X40" i="37"/>
  <c r="Y39" i="37"/>
  <c r="X39" i="37"/>
  <c r="Y38" i="37"/>
  <c r="X38" i="37"/>
  <c r="Y37" i="37"/>
  <c r="X37" i="37"/>
  <c r="Y36" i="37"/>
  <c r="X36" i="37"/>
  <c r="Y35" i="37"/>
  <c r="X35" i="37"/>
  <c r="Y34" i="37"/>
  <c r="X34" i="37"/>
  <c r="Y33" i="37"/>
  <c r="X33" i="37"/>
  <c r="Y32" i="37"/>
  <c r="X32" i="37"/>
  <c r="Y31" i="37"/>
  <c r="X31" i="37"/>
  <c r="X43" i="37" s="1"/>
  <c r="N24" i="43" s="1"/>
  <c r="Y30" i="37"/>
  <c r="X30" i="37"/>
  <c r="R30" i="37"/>
  <c r="R43" i="37" s="1"/>
  <c r="M24" i="43" s="1"/>
  <c r="Q30" i="37"/>
  <c r="Y29" i="37"/>
  <c r="X29" i="37"/>
  <c r="Y28" i="37"/>
  <c r="X28" i="37"/>
  <c r="Y27" i="37"/>
  <c r="X27" i="37"/>
  <c r="Y26" i="37"/>
  <c r="X26" i="37"/>
  <c r="Y24" i="37"/>
  <c r="X24" i="37"/>
  <c r="Y23" i="37"/>
  <c r="X23" i="37"/>
  <c r="Y21" i="37"/>
  <c r="X21" i="37"/>
  <c r="Y19" i="37"/>
  <c r="X19" i="37"/>
  <c r="X17" i="37"/>
  <c r="Y16" i="37"/>
  <c r="X16" i="37"/>
  <c r="R16" i="37"/>
  <c r="Q16" i="37"/>
  <c r="Y15" i="37"/>
  <c r="X15" i="37"/>
  <c r="Y14" i="37"/>
  <c r="X14" i="37"/>
  <c r="Q14" i="37"/>
  <c r="Y13" i="37"/>
  <c r="X13" i="37"/>
  <c r="Y12" i="37"/>
  <c r="X12" i="37"/>
  <c r="R12" i="37"/>
  <c r="Q12" i="37"/>
  <c r="AH38" i="36"/>
  <c r="AC38" i="36"/>
  <c r="AB38" i="36"/>
  <c r="AA38" i="36"/>
  <c r="W38" i="36"/>
  <c r="V38" i="36"/>
  <c r="U38" i="36"/>
  <c r="T38" i="36"/>
  <c r="S38" i="36"/>
  <c r="P38" i="36"/>
  <c r="O38" i="36"/>
  <c r="Q24" i="41" s="1"/>
  <c r="N38" i="36"/>
  <c r="M38" i="36"/>
  <c r="O24" i="41" s="1"/>
  <c r="L38" i="36"/>
  <c r="N24" i="41" s="1"/>
  <c r="K38" i="36"/>
  <c r="M24" i="41" s="1"/>
  <c r="J38" i="36"/>
  <c r="I38" i="36"/>
  <c r="K24" i="41" s="1"/>
  <c r="H38" i="36"/>
  <c r="G38" i="36"/>
  <c r="I24" i="41" s="1"/>
  <c r="F38" i="36"/>
  <c r="E38" i="36"/>
  <c r="G24" i="41" s="1"/>
  <c r="D38" i="36"/>
  <c r="C38" i="36"/>
  <c r="Y37" i="36"/>
  <c r="X37" i="36"/>
  <c r="Y36" i="36"/>
  <c r="X36" i="36"/>
  <c r="Y35" i="36"/>
  <c r="X35" i="36"/>
  <c r="Y34" i="36"/>
  <c r="X34" i="36"/>
  <c r="R34" i="36"/>
  <c r="Q34" i="36"/>
  <c r="Y33" i="36"/>
  <c r="X33" i="36"/>
  <c r="Y32" i="36"/>
  <c r="X32" i="36"/>
  <c r="R32" i="36"/>
  <c r="Q32" i="36"/>
  <c r="Y31" i="36"/>
  <c r="X31" i="36"/>
  <c r="Y30" i="36"/>
  <c r="X30" i="36"/>
  <c r="Y29" i="36"/>
  <c r="X29" i="36"/>
  <c r="Y28" i="36"/>
  <c r="X28" i="36"/>
  <c r="Y27" i="36"/>
  <c r="X27" i="36"/>
  <c r="Y26" i="36"/>
  <c r="X26" i="36"/>
  <c r="Y25" i="36"/>
  <c r="X25" i="36"/>
  <c r="Y24" i="36"/>
  <c r="X24" i="36"/>
  <c r="Y23" i="36"/>
  <c r="X23" i="36"/>
  <c r="Y22" i="36"/>
  <c r="X22" i="36"/>
  <c r="Y21" i="36"/>
  <c r="X21" i="36"/>
  <c r="Y20" i="36"/>
  <c r="X20" i="36"/>
  <c r="Q20" i="36"/>
  <c r="Y19" i="36"/>
  <c r="X19" i="36"/>
  <c r="Y18" i="36"/>
  <c r="X18" i="36"/>
  <c r="R18" i="36"/>
  <c r="Q18" i="36"/>
  <c r="Y17" i="36"/>
  <c r="X17" i="36"/>
  <c r="R17" i="36"/>
  <c r="R38" i="36" s="1"/>
  <c r="M23" i="43" s="1"/>
  <c r="Q17" i="36"/>
  <c r="Y16" i="36"/>
  <c r="X16" i="36"/>
  <c r="Y15" i="36"/>
  <c r="X15" i="36"/>
  <c r="Y14" i="36"/>
  <c r="X14" i="36"/>
  <c r="Q14" i="36"/>
  <c r="Q38" i="36" s="1"/>
  <c r="L23" i="43" s="1"/>
  <c r="Y13" i="36"/>
  <c r="X13" i="36"/>
  <c r="Y12" i="36"/>
  <c r="X12" i="36"/>
  <c r="Y11" i="36"/>
  <c r="X11" i="36"/>
  <c r="Z38" i="36"/>
  <c r="AG35" i="35"/>
  <c r="AD35" i="35"/>
  <c r="AC35" i="35"/>
  <c r="AB35" i="35"/>
  <c r="AA35" i="35"/>
  <c r="Z35" i="35"/>
  <c r="W35" i="35"/>
  <c r="V35" i="35"/>
  <c r="U35" i="35"/>
  <c r="T35" i="35"/>
  <c r="S35" i="35"/>
  <c r="P35" i="35"/>
  <c r="O35" i="35"/>
  <c r="Q23" i="41" s="1"/>
  <c r="N35" i="35"/>
  <c r="M35" i="35"/>
  <c r="O23" i="41" s="1"/>
  <c r="L35" i="35"/>
  <c r="K35" i="35"/>
  <c r="M23" i="41" s="1"/>
  <c r="J35" i="35"/>
  <c r="I35" i="35"/>
  <c r="H35" i="35"/>
  <c r="J23" i="41" s="1"/>
  <c r="G35" i="35"/>
  <c r="F35" i="35"/>
  <c r="E35" i="35"/>
  <c r="D35" i="35"/>
  <c r="C35" i="35"/>
  <c r="Y31" i="35"/>
  <c r="X31" i="35"/>
  <c r="Y30" i="35"/>
  <c r="X30" i="35"/>
  <c r="Y29" i="35"/>
  <c r="X29" i="35"/>
  <c r="Y28" i="35"/>
  <c r="X28" i="35"/>
  <c r="Y27" i="35"/>
  <c r="X27" i="35"/>
  <c r="Y26" i="35"/>
  <c r="X26" i="35"/>
  <c r="Y25" i="35"/>
  <c r="X25" i="35"/>
  <c r="Y24" i="35"/>
  <c r="X24" i="35"/>
  <c r="Y23" i="35"/>
  <c r="X23" i="35"/>
  <c r="Y22" i="35"/>
  <c r="X22" i="35"/>
  <c r="Y21" i="35"/>
  <c r="X21" i="35"/>
  <c r="Y20" i="35"/>
  <c r="X20" i="35"/>
  <c r="Y19" i="35"/>
  <c r="X19" i="35"/>
  <c r="Y18" i="35"/>
  <c r="X18" i="35"/>
  <c r="X35" i="35"/>
  <c r="N22" i="43" s="1"/>
  <c r="R17" i="35"/>
  <c r="Q17" i="35"/>
  <c r="Y16" i="35"/>
  <c r="X16" i="35"/>
  <c r="R16" i="35"/>
  <c r="Q16" i="35"/>
  <c r="Y15" i="35"/>
  <c r="X15" i="35"/>
  <c r="Q15" i="35"/>
  <c r="Y14" i="35"/>
  <c r="X14" i="35"/>
  <c r="Y13" i="35"/>
  <c r="X13" i="35"/>
  <c r="AC12" i="35"/>
  <c r="Y12" i="35"/>
  <c r="X12" i="35"/>
  <c r="Y11" i="35"/>
  <c r="X11" i="35"/>
  <c r="R11" i="35"/>
  <c r="Q11" i="35"/>
  <c r="Y10" i="35"/>
  <c r="X10" i="35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Y28" i="34"/>
  <c r="X28" i="34"/>
  <c r="Y27" i="34"/>
  <c r="X27" i="34"/>
  <c r="Y26" i="34"/>
  <c r="X26" i="34"/>
  <c r="Y25" i="34"/>
  <c r="X25" i="34"/>
  <c r="X24" i="34"/>
  <c r="Y23" i="34"/>
  <c r="X23" i="34"/>
  <c r="R23" i="34"/>
  <c r="Q23" i="34"/>
  <c r="Y22" i="34"/>
  <c r="X22" i="34"/>
  <c r="Y21" i="34"/>
  <c r="X21" i="34"/>
  <c r="Y20" i="34"/>
  <c r="X20" i="34"/>
  <c r="Y19" i="34"/>
  <c r="X19" i="34"/>
  <c r="Y18" i="34"/>
  <c r="X18" i="34"/>
  <c r="R18" i="34"/>
  <c r="Q18" i="34"/>
  <c r="Y17" i="34"/>
  <c r="X17" i="34"/>
  <c r="R17" i="34"/>
  <c r="Q17" i="34"/>
  <c r="Y16" i="34"/>
  <c r="X16" i="34"/>
  <c r="Y15" i="34"/>
  <c r="X15" i="34"/>
  <c r="Y14" i="34"/>
  <c r="X14" i="34"/>
  <c r="X13" i="34"/>
  <c r="R13" i="34"/>
  <c r="Q13" i="34"/>
  <c r="Y12" i="34"/>
  <c r="X12" i="34"/>
  <c r="R12" i="34"/>
  <c r="Q12" i="34"/>
  <c r="Y11" i="34"/>
  <c r="X11" i="34"/>
  <c r="Q11" i="34"/>
  <c r="Y10" i="34"/>
  <c r="X10" i="34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N21" i="41" s="1"/>
  <c r="K33" i="33"/>
  <c r="M21" i="41" s="1"/>
  <c r="J33" i="33"/>
  <c r="I33" i="33"/>
  <c r="H33" i="33"/>
  <c r="G33" i="33"/>
  <c r="F33" i="33"/>
  <c r="E33" i="33"/>
  <c r="D33" i="33"/>
  <c r="C33" i="33"/>
  <c r="Y32" i="33"/>
  <c r="X32" i="33"/>
  <c r="Y31" i="33"/>
  <c r="X31" i="33"/>
  <c r="Y30" i="33"/>
  <c r="X30" i="33"/>
  <c r="Y27" i="33"/>
  <c r="X27" i="33"/>
  <c r="R27" i="33"/>
  <c r="Q27" i="33"/>
  <c r="Y26" i="33"/>
  <c r="X26" i="33"/>
  <c r="Y25" i="33"/>
  <c r="X25" i="33"/>
  <c r="Y24" i="33"/>
  <c r="X24" i="33"/>
  <c r="R24" i="33"/>
  <c r="Q24" i="33"/>
  <c r="Y23" i="33"/>
  <c r="X23" i="33"/>
  <c r="Y22" i="33"/>
  <c r="X22" i="33"/>
  <c r="Y21" i="33"/>
  <c r="X21" i="33"/>
  <c r="Y20" i="33"/>
  <c r="X20" i="33"/>
  <c r="Y19" i="33"/>
  <c r="X19" i="33"/>
  <c r="Y18" i="33"/>
  <c r="X18" i="33"/>
  <c r="Y16" i="33"/>
  <c r="X16" i="33"/>
  <c r="Y15" i="33"/>
  <c r="X15" i="33"/>
  <c r="Y14" i="33"/>
  <c r="X14" i="33"/>
  <c r="Y13" i="33"/>
  <c r="X13" i="33"/>
  <c r="Y12" i="33"/>
  <c r="X12" i="33"/>
  <c r="Y11" i="33"/>
  <c r="X11" i="33"/>
  <c r="R11" i="33"/>
  <c r="Q11" i="33"/>
  <c r="Y10" i="33"/>
  <c r="X10" i="33"/>
  <c r="R10" i="33"/>
  <c r="Q10" i="33"/>
  <c r="AG45" i="49"/>
  <c r="AF45" i="49"/>
  <c r="AE45" i="49"/>
  <c r="AD45" i="49"/>
  <c r="AC45" i="49"/>
  <c r="AB45" i="49"/>
  <c r="AA45" i="49"/>
  <c r="Z45" i="49"/>
  <c r="W45" i="49"/>
  <c r="T45" i="49"/>
  <c r="S45" i="49"/>
  <c r="P45" i="49"/>
  <c r="O45" i="49"/>
  <c r="N45" i="49"/>
  <c r="M45" i="49"/>
  <c r="O20" i="41" s="1"/>
  <c r="L45" i="49"/>
  <c r="H19" i="43" s="1"/>
  <c r="K45" i="49"/>
  <c r="G19" i="43" s="1"/>
  <c r="J45" i="49"/>
  <c r="I45" i="49"/>
  <c r="K20" i="41" s="1"/>
  <c r="H45" i="49"/>
  <c r="J20" i="41" s="1"/>
  <c r="F45" i="49"/>
  <c r="E45" i="49"/>
  <c r="D45" i="49"/>
  <c r="Y10" i="49"/>
  <c r="X10" i="49"/>
  <c r="AI53" i="40"/>
  <c r="AH53" i="40"/>
  <c r="AG53" i="40"/>
  <c r="AF53" i="40"/>
  <c r="AE53" i="40"/>
  <c r="AD53" i="40"/>
  <c r="AC53" i="40"/>
  <c r="AB53" i="40"/>
  <c r="AA53" i="40"/>
  <c r="Z53" i="40"/>
  <c r="W53" i="40"/>
  <c r="T53" i="40"/>
  <c r="S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C53" i="40"/>
  <c r="C19" i="41" s="1"/>
  <c r="X51" i="40"/>
  <c r="R51" i="40"/>
  <c r="Q51" i="40"/>
  <c r="Y49" i="40"/>
  <c r="X49" i="40"/>
  <c r="Y48" i="40"/>
  <c r="X48" i="40"/>
  <c r="Y47" i="40"/>
  <c r="X47" i="40"/>
  <c r="Y45" i="40"/>
  <c r="X45" i="40"/>
  <c r="Y44" i="40"/>
  <c r="X44" i="40"/>
  <c r="Y43" i="40"/>
  <c r="X43" i="40"/>
  <c r="Y41" i="40"/>
  <c r="X41" i="40"/>
  <c r="Y40" i="40"/>
  <c r="X40" i="40"/>
  <c r="Y39" i="40"/>
  <c r="X39" i="40"/>
  <c r="Y38" i="40"/>
  <c r="X38" i="40"/>
  <c r="R38" i="40"/>
  <c r="Q38" i="40"/>
  <c r="Y36" i="40"/>
  <c r="X36" i="40"/>
  <c r="R36" i="40"/>
  <c r="Q36" i="40"/>
  <c r="Y35" i="40"/>
  <c r="X35" i="40"/>
  <c r="R35" i="40"/>
  <c r="Q35" i="40"/>
  <c r="Y33" i="40"/>
  <c r="X33" i="40"/>
  <c r="Y32" i="40"/>
  <c r="X32" i="40"/>
  <c r="Y31" i="40"/>
  <c r="X31" i="40"/>
  <c r="Y29" i="40"/>
  <c r="X29" i="40"/>
  <c r="Y28" i="40"/>
  <c r="X28" i="40"/>
  <c r="Y27" i="40"/>
  <c r="X27" i="40"/>
  <c r="Y26" i="40"/>
  <c r="X26" i="40"/>
  <c r="Y25" i="40"/>
  <c r="X25" i="40"/>
  <c r="Y24" i="40"/>
  <c r="X24" i="40"/>
  <c r="Y23" i="40"/>
  <c r="X23" i="40"/>
  <c r="Y22" i="40"/>
  <c r="X22" i="40"/>
  <c r="Y21" i="40"/>
  <c r="X21" i="40"/>
  <c r="Y20" i="40"/>
  <c r="X20" i="40"/>
  <c r="R20" i="40"/>
  <c r="Q20" i="40"/>
  <c r="Y19" i="40"/>
  <c r="X19" i="40"/>
  <c r="Y18" i="40"/>
  <c r="X18" i="40"/>
  <c r="Y17" i="40"/>
  <c r="X17" i="40"/>
  <c r="R17" i="40"/>
  <c r="Q17" i="40"/>
  <c r="Y15" i="40"/>
  <c r="X15" i="40"/>
  <c r="X14" i="40"/>
  <c r="Y13" i="40"/>
  <c r="X13" i="40"/>
  <c r="Q13" i="40"/>
  <c r="Y12" i="40"/>
  <c r="X12" i="40"/>
  <c r="R12" i="40"/>
  <c r="Q12" i="40"/>
  <c r="R11" i="40"/>
  <c r="Q11" i="40"/>
  <c r="Y10" i="40"/>
  <c r="X10" i="40"/>
  <c r="X53" i="40" s="1"/>
  <c r="N18" i="43" s="1"/>
  <c r="AE36" i="23"/>
  <c r="AC36" i="23"/>
  <c r="AB36" i="23"/>
  <c r="AA36" i="23"/>
  <c r="Z36" i="23"/>
  <c r="W36" i="23"/>
  <c r="V36" i="23"/>
  <c r="U36" i="23"/>
  <c r="T36" i="23"/>
  <c r="S36" i="23"/>
  <c r="O36" i="23"/>
  <c r="N36" i="23"/>
  <c r="M36" i="23"/>
  <c r="L36" i="23"/>
  <c r="K36" i="23"/>
  <c r="M18" i="41" s="1"/>
  <c r="J36" i="23"/>
  <c r="I36" i="23"/>
  <c r="H36" i="23"/>
  <c r="G36" i="23"/>
  <c r="F36" i="23"/>
  <c r="E36" i="23"/>
  <c r="D36" i="23"/>
  <c r="C36" i="23"/>
  <c r="C18" i="42" s="1"/>
  <c r="Y33" i="23"/>
  <c r="X33" i="23"/>
  <c r="R36" i="23"/>
  <c r="M17" i="43" s="1"/>
  <c r="Q36" i="23"/>
  <c r="L17" i="43" s="1"/>
  <c r="Y32" i="23"/>
  <c r="X32" i="23"/>
  <c r="R32" i="23"/>
  <c r="Q32" i="23"/>
  <c r="Y31" i="23"/>
  <c r="X31" i="23"/>
  <c r="Y30" i="23"/>
  <c r="X30" i="23"/>
  <c r="Y29" i="23"/>
  <c r="X29" i="23"/>
  <c r="Y28" i="23"/>
  <c r="X28" i="23"/>
  <c r="Y27" i="23"/>
  <c r="X27" i="23"/>
  <c r="Y26" i="23"/>
  <c r="X26" i="23"/>
  <c r="Y25" i="23"/>
  <c r="X25" i="23"/>
  <c r="Y24" i="23"/>
  <c r="X24" i="23"/>
  <c r="R24" i="23"/>
  <c r="Q24" i="23"/>
  <c r="Y23" i="23"/>
  <c r="X23" i="23"/>
  <c r="Y22" i="23"/>
  <c r="X22" i="23"/>
  <c r="Y21" i="23"/>
  <c r="X21" i="23"/>
  <c r="X20" i="23"/>
  <c r="Y19" i="23"/>
  <c r="X19" i="23"/>
  <c r="Y18" i="23"/>
  <c r="X18" i="23"/>
  <c r="Y16" i="23"/>
  <c r="X16" i="23"/>
  <c r="Y15" i="23"/>
  <c r="X15" i="23"/>
  <c r="Y14" i="23"/>
  <c r="Y36" i="23" s="1"/>
  <c r="O17" i="43" s="1"/>
  <c r="X14" i="23"/>
  <c r="X36" i="23" s="1"/>
  <c r="N17" i="43" s="1"/>
  <c r="Y13" i="23"/>
  <c r="Y12" i="23"/>
  <c r="X12" i="23"/>
  <c r="Y11" i="23"/>
  <c r="X11" i="23"/>
  <c r="Y10" i="23"/>
  <c r="X10" i="23"/>
  <c r="Q10" i="23"/>
  <c r="AE45" i="22"/>
  <c r="AD45" i="22"/>
  <c r="AC45" i="22"/>
  <c r="AB45" i="22"/>
  <c r="Y45" i="22"/>
  <c r="X45" i="22"/>
  <c r="W45" i="22"/>
  <c r="T45" i="22"/>
  <c r="S45" i="22"/>
  <c r="O45" i="22"/>
  <c r="N45" i="22"/>
  <c r="M45" i="22"/>
  <c r="L45" i="22"/>
  <c r="K45" i="22"/>
  <c r="J45" i="22"/>
  <c r="I45" i="22"/>
  <c r="H45" i="22"/>
  <c r="J17" i="41" s="1"/>
  <c r="G45" i="22"/>
  <c r="F45" i="22"/>
  <c r="E45" i="22"/>
  <c r="D45" i="22"/>
  <c r="C45" i="22"/>
  <c r="AA44" i="22"/>
  <c r="Z44" i="22"/>
  <c r="AA43" i="22"/>
  <c r="Z43" i="22"/>
  <c r="AA41" i="22"/>
  <c r="Z41" i="22"/>
  <c r="AA40" i="22"/>
  <c r="Z40" i="22"/>
  <c r="AA39" i="22"/>
  <c r="Z39" i="22"/>
  <c r="AA38" i="22"/>
  <c r="Z38" i="22"/>
  <c r="AA37" i="22"/>
  <c r="Z37" i="22"/>
  <c r="AA35" i="22"/>
  <c r="Z35" i="22"/>
  <c r="AA33" i="22"/>
  <c r="Z33" i="22"/>
  <c r="AA32" i="22"/>
  <c r="Z32" i="22"/>
  <c r="AA31" i="22"/>
  <c r="Z31" i="22"/>
  <c r="AA30" i="22"/>
  <c r="Z30" i="22"/>
  <c r="AA29" i="22"/>
  <c r="Z29" i="22"/>
  <c r="AA28" i="22"/>
  <c r="Z28" i="22"/>
  <c r="AA27" i="22"/>
  <c r="Z27" i="22"/>
  <c r="AA26" i="22"/>
  <c r="Z26" i="22"/>
  <c r="AA25" i="22"/>
  <c r="Z25" i="22"/>
  <c r="R25" i="22"/>
  <c r="Q25" i="22"/>
  <c r="AA24" i="22"/>
  <c r="Z24" i="22"/>
  <c r="R24" i="22"/>
  <c r="Q24" i="22"/>
  <c r="AA23" i="22"/>
  <c r="Z23" i="22"/>
  <c r="Q23" i="22"/>
  <c r="AA22" i="22"/>
  <c r="Z22" i="22"/>
  <c r="AA21" i="22"/>
  <c r="Z21" i="22"/>
  <c r="Z20" i="22"/>
  <c r="R20" i="22"/>
  <c r="Q20" i="22"/>
  <c r="AA18" i="22"/>
  <c r="Z18" i="22"/>
  <c r="AA16" i="22"/>
  <c r="Z16" i="22"/>
  <c r="AA15" i="22"/>
  <c r="Z15" i="22"/>
  <c r="AA13" i="22"/>
  <c r="Z13" i="22"/>
  <c r="V13" i="22"/>
  <c r="R13" i="22"/>
  <c r="Q13" i="22"/>
  <c r="AA12" i="22"/>
  <c r="Z12" i="22"/>
  <c r="R12" i="22"/>
  <c r="Q12" i="22"/>
  <c r="AA11" i="22"/>
  <c r="Z11" i="22"/>
  <c r="V11" i="22"/>
  <c r="R11" i="22"/>
  <c r="Q11" i="22"/>
  <c r="AA10" i="22"/>
  <c r="Z10" i="22"/>
  <c r="Q10" i="22"/>
  <c r="AG39" i="21"/>
  <c r="K15" i="43" s="1"/>
  <c r="AD39" i="21"/>
  <c r="AC39" i="21"/>
  <c r="AB39" i="21"/>
  <c r="AA39" i="21"/>
  <c r="X39" i="21"/>
  <c r="W39" i="21"/>
  <c r="V39" i="21"/>
  <c r="U39" i="21"/>
  <c r="T39" i="21"/>
  <c r="O39" i="21"/>
  <c r="P16" i="41" s="1"/>
  <c r="N39" i="21"/>
  <c r="I15" i="43" s="1"/>
  <c r="M39" i="21"/>
  <c r="H15" i="43" s="1"/>
  <c r="L39" i="21"/>
  <c r="G15" i="43" s="1"/>
  <c r="K39" i="21"/>
  <c r="F15" i="43" s="1"/>
  <c r="J39" i="21"/>
  <c r="I39" i="21"/>
  <c r="H39" i="21"/>
  <c r="I16" i="41" s="1"/>
  <c r="G39" i="21"/>
  <c r="H16" i="41" s="1"/>
  <c r="F39" i="21"/>
  <c r="E39" i="21"/>
  <c r="D39" i="21"/>
  <c r="Z37" i="21"/>
  <c r="Y37" i="21"/>
  <c r="Z36" i="21"/>
  <c r="Y36" i="21"/>
  <c r="Y33" i="21"/>
  <c r="Z31" i="21"/>
  <c r="Y31" i="21"/>
  <c r="Z30" i="21"/>
  <c r="Y30" i="21"/>
  <c r="Z29" i="21"/>
  <c r="Y29" i="21"/>
  <c r="R29" i="21"/>
  <c r="Z28" i="21"/>
  <c r="Y28" i="21"/>
  <c r="S28" i="21"/>
  <c r="R28" i="21"/>
  <c r="Z27" i="21"/>
  <c r="Y27" i="21"/>
  <c r="Z26" i="21"/>
  <c r="S25" i="21"/>
  <c r="R25" i="21"/>
  <c r="Z24" i="21"/>
  <c r="Y24" i="21"/>
  <c r="S24" i="21"/>
  <c r="R24" i="21"/>
  <c r="Z23" i="21"/>
  <c r="Y23" i="21"/>
  <c r="Z22" i="21"/>
  <c r="Y22" i="21"/>
  <c r="Z21" i="21"/>
  <c r="Y21" i="21"/>
  <c r="Z20" i="21"/>
  <c r="Y20" i="21"/>
  <c r="Z19" i="21"/>
  <c r="Y19" i="21"/>
  <c r="Z18" i="21"/>
  <c r="Y18" i="21"/>
  <c r="Z15" i="21"/>
  <c r="Y15" i="21"/>
  <c r="Z12" i="21"/>
  <c r="Y12" i="21"/>
  <c r="Z11" i="21"/>
  <c r="Y11" i="21"/>
  <c r="Z10" i="21"/>
  <c r="Y10" i="21"/>
  <c r="S10" i="21"/>
  <c r="R10" i="21"/>
  <c r="AE32" i="19"/>
  <c r="AD32" i="19"/>
  <c r="AC32" i="19"/>
  <c r="AB32" i="19"/>
  <c r="AA32" i="19"/>
  <c r="Z32" i="19"/>
  <c r="X32" i="19"/>
  <c r="W32" i="19"/>
  <c r="V32" i="19"/>
  <c r="U32" i="19"/>
  <c r="T32" i="19"/>
  <c r="S32" i="19"/>
  <c r="R32" i="19"/>
  <c r="Q32" i="19"/>
  <c r="O32" i="19"/>
  <c r="J14" i="43" s="1"/>
  <c r="M32" i="19"/>
  <c r="I14" i="43" s="1"/>
  <c r="L32" i="19"/>
  <c r="N15" i="41" s="1"/>
  <c r="K32" i="19"/>
  <c r="M15" i="41" s="1"/>
  <c r="I32" i="19"/>
  <c r="H32" i="19"/>
  <c r="G32" i="19"/>
  <c r="C32" i="19"/>
  <c r="Y29" i="19"/>
  <c r="X29" i="19"/>
  <c r="Y28" i="19"/>
  <c r="X28" i="19"/>
  <c r="R28" i="19"/>
  <c r="Q28" i="19"/>
  <c r="Y27" i="19"/>
  <c r="X27" i="19"/>
  <c r="Y25" i="19"/>
  <c r="X25" i="19"/>
  <c r="Y24" i="19"/>
  <c r="X24" i="19"/>
  <c r="Y23" i="19"/>
  <c r="X23" i="19"/>
  <c r="R23" i="19"/>
  <c r="Q23" i="19"/>
  <c r="Y22" i="19"/>
  <c r="X22" i="19"/>
  <c r="Y21" i="19"/>
  <c r="X21" i="19"/>
  <c r="Y20" i="19"/>
  <c r="X20" i="19"/>
  <c r="R20" i="19"/>
  <c r="Q20" i="19"/>
  <c r="Y19" i="19"/>
  <c r="X19" i="19"/>
  <c r="Y18" i="19"/>
  <c r="X18" i="19"/>
  <c r="Y17" i="19"/>
  <c r="X17" i="19"/>
  <c r="R16" i="19"/>
  <c r="Q16" i="19"/>
  <c r="Y15" i="19"/>
  <c r="X15" i="19"/>
  <c r="Y14" i="19"/>
  <c r="X14" i="19"/>
  <c r="Y13" i="19"/>
  <c r="X13" i="19"/>
  <c r="Y12" i="19"/>
  <c r="X12" i="19"/>
  <c r="Y10" i="19"/>
  <c r="X10" i="19"/>
  <c r="R10" i="19"/>
  <c r="Q10" i="19"/>
  <c r="AH30" i="17"/>
  <c r="K13" i="43" s="1"/>
  <c r="AG30" i="17"/>
  <c r="AF30" i="17"/>
  <c r="AE30" i="17"/>
  <c r="AD30" i="17"/>
  <c r="AC30" i="17"/>
  <c r="AB30" i="17"/>
  <c r="AA30" i="17"/>
  <c r="X30" i="17"/>
  <c r="W30" i="17"/>
  <c r="V30" i="17"/>
  <c r="U30" i="17"/>
  <c r="T30" i="17"/>
  <c r="S30" i="17"/>
  <c r="P30" i="17"/>
  <c r="O30" i="17"/>
  <c r="J13" i="43" s="1"/>
  <c r="N30" i="17"/>
  <c r="M30" i="17"/>
  <c r="O14" i="41" s="1"/>
  <c r="L30" i="17"/>
  <c r="H13" i="43" s="1"/>
  <c r="K30" i="17"/>
  <c r="G13" i="43" s="1"/>
  <c r="I30" i="17"/>
  <c r="K14" i="41" s="1"/>
  <c r="H30" i="17"/>
  <c r="J14" i="41" s="1"/>
  <c r="F30" i="17"/>
  <c r="H14" i="41" s="1"/>
  <c r="E30" i="17"/>
  <c r="G14" i="41" s="1"/>
  <c r="D30" i="17"/>
  <c r="Z29" i="17"/>
  <c r="Y29" i="17"/>
  <c r="R29" i="17"/>
  <c r="Z28" i="17"/>
  <c r="Y28" i="17"/>
  <c r="Z27" i="17"/>
  <c r="Y27" i="17"/>
  <c r="R27" i="17"/>
  <c r="Q27" i="17"/>
  <c r="Z26" i="17"/>
  <c r="Y26" i="17"/>
  <c r="Z24" i="17"/>
  <c r="Y24" i="17"/>
  <c r="Z23" i="17"/>
  <c r="Y23" i="17"/>
  <c r="Z22" i="17"/>
  <c r="Y22" i="17"/>
  <c r="Z20" i="17"/>
  <c r="Y20" i="17"/>
  <c r="Z19" i="17"/>
  <c r="Y19" i="17"/>
  <c r="Z17" i="17"/>
  <c r="Y17" i="17"/>
  <c r="Z16" i="17"/>
  <c r="Y16" i="17"/>
  <c r="Z15" i="17"/>
  <c r="Z14" i="17"/>
  <c r="Y14" i="17"/>
  <c r="R14" i="17"/>
  <c r="Q14" i="17"/>
  <c r="Z13" i="17"/>
  <c r="Y13" i="17"/>
  <c r="R13" i="17"/>
  <c r="Q13" i="17"/>
  <c r="Z12" i="17"/>
  <c r="Y12" i="17"/>
  <c r="R12" i="17"/>
  <c r="Q12" i="17"/>
  <c r="Z10" i="17"/>
  <c r="Y10" i="17"/>
  <c r="R10" i="17"/>
  <c r="Q10" i="17"/>
  <c r="G30" i="17"/>
  <c r="I14" i="41" s="1"/>
  <c r="AG40" i="16"/>
  <c r="AF40" i="16"/>
  <c r="AE40" i="16"/>
  <c r="AD40" i="16"/>
  <c r="AC40" i="16"/>
  <c r="AB40" i="16"/>
  <c r="AA40" i="16"/>
  <c r="Z40" i="16"/>
  <c r="Y40" i="16"/>
  <c r="O12" i="43" s="1"/>
  <c r="W40" i="16"/>
  <c r="V40" i="16"/>
  <c r="U40" i="16"/>
  <c r="T40" i="16"/>
  <c r="S40" i="16"/>
  <c r="Q40" i="16"/>
  <c r="N40" i="16"/>
  <c r="M40" i="16"/>
  <c r="O13" i="41" s="1"/>
  <c r="L40" i="16"/>
  <c r="K40" i="16"/>
  <c r="J40" i="16"/>
  <c r="I40" i="16"/>
  <c r="H40" i="16"/>
  <c r="J13" i="41" s="1"/>
  <c r="G40" i="16"/>
  <c r="F40" i="16"/>
  <c r="E40" i="16"/>
  <c r="D40" i="16"/>
  <c r="C40" i="16"/>
  <c r="Y38" i="16"/>
  <c r="X38" i="16"/>
  <c r="Y37" i="16"/>
  <c r="X37" i="16"/>
  <c r="Y36" i="16"/>
  <c r="X36" i="16"/>
  <c r="V36" i="16"/>
  <c r="R36" i="16"/>
  <c r="Q36" i="16"/>
  <c r="AB35" i="16"/>
  <c r="Y35" i="16"/>
  <c r="X35" i="16"/>
  <c r="R35" i="16"/>
  <c r="Q35" i="16"/>
  <c r="Y34" i="16"/>
  <c r="X34" i="16"/>
  <c r="Y33" i="16"/>
  <c r="X33" i="16"/>
  <c r="R33" i="16"/>
  <c r="Q33" i="16"/>
  <c r="Y32" i="16"/>
  <c r="X32" i="16"/>
  <c r="Y31" i="16"/>
  <c r="X31" i="16"/>
  <c r="Y30" i="16"/>
  <c r="X30" i="16"/>
  <c r="Y29" i="16"/>
  <c r="X29" i="16"/>
  <c r="Y28" i="16"/>
  <c r="X28" i="16"/>
  <c r="Y27" i="16"/>
  <c r="X27" i="16"/>
  <c r="Y26" i="16"/>
  <c r="X26" i="16"/>
  <c r="Y25" i="16"/>
  <c r="X25" i="16"/>
  <c r="R25" i="16"/>
  <c r="Q25" i="16"/>
  <c r="Y24" i="16"/>
  <c r="X24" i="16"/>
  <c r="M24" i="16"/>
  <c r="Y23" i="16"/>
  <c r="X23" i="16"/>
  <c r="Y21" i="16"/>
  <c r="X21" i="16"/>
  <c r="Y20" i="16"/>
  <c r="X20" i="16"/>
  <c r="Y18" i="16"/>
  <c r="X18" i="16"/>
  <c r="Y16" i="16"/>
  <c r="X16" i="16"/>
  <c r="Y15" i="16"/>
  <c r="X15" i="16"/>
  <c r="Y14" i="16"/>
  <c r="X14" i="16"/>
  <c r="Y13" i="16"/>
  <c r="X13" i="16"/>
  <c r="R13" i="16"/>
  <c r="Q13" i="16"/>
  <c r="Y12" i="16"/>
  <c r="X12" i="16"/>
  <c r="R12" i="16"/>
  <c r="Q12" i="16"/>
  <c r="Y10" i="16"/>
  <c r="X10" i="16"/>
  <c r="Q10" i="16"/>
  <c r="AE34" i="14"/>
  <c r="N11" i="43"/>
  <c r="V34" i="14"/>
  <c r="U34" i="14"/>
  <c r="Q34" i="14"/>
  <c r="M34" i="14"/>
  <c r="L34" i="14"/>
  <c r="N12" i="41" s="1"/>
  <c r="K34" i="14"/>
  <c r="M12" i="41" s="1"/>
  <c r="J34" i="14"/>
  <c r="I34" i="14"/>
  <c r="H34" i="14"/>
  <c r="G34" i="14"/>
  <c r="F34" i="14"/>
  <c r="E34" i="14"/>
  <c r="D34" i="14"/>
  <c r="C34" i="14"/>
  <c r="Y31" i="14"/>
  <c r="Y34" i="14" s="1"/>
  <c r="Y30" i="14"/>
  <c r="X30" i="14"/>
  <c r="Y29" i="14"/>
  <c r="X29" i="14"/>
  <c r="R29" i="14"/>
  <c r="R34" i="14" s="1"/>
  <c r="M11" i="43" s="1"/>
  <c r="Q29" i="14"/>
  <c r="Y28" i="14"/>
  <c r="X28" i="14"/>
  <c r="Y27" i="14"/>
  <c r="X27" i="14"/>
  <c r="Y26" i="14"/>
  <c r="X26" i="14"/>
  <c r="Y25" i="14"/>
  <c r="X25" i="14"/>
  <c r="Y24" i="14"/>
  <c r="X24" i="14"/>
  <c r="Y22" i="14"/>
  <c r="X22" i="14"/>
  <c r="Y21" i="14"/>
  <c r="X21" i="14"/>
  <c r="Q20" i="14"/>
  <c r="Y19" i="14"/>
  <c r="X19" i="14"/>
  <c r="Y18" i="14"/>
  <c r="X18" i="14"/>
  <c r="Q18" i="14"/>
  <c r="Y17" i="14"/>
  <c r="X17" i="14"/>
  <c r="Y16" i="14"/>
  <c r="X16" i="14"/>
  <c r="R16" i="14"/>
  <c r="Q16" i="14"/>
  <c r="Y15" i="14"/>
  <c r="X15" i="14"/>
  <c r="Q15" i="14"/>
  <c r="Y14" i="14"/>
  <c r="X14" i="14"/>
  <c r="Y13" i="14"/>
  <c r="X13" i="14"/>
  <c r="Y12" i="14"/>
  <c r="X12" i="14"/>
  <c r="R12" i="14"/>
  <c r="Q12" i="14"/>
  <c r="Y11" i="14"/>
  <c r="X11" i="14"/>
  <c r="Y10" i="14"/>
  <c r="X10" i="14"/>
  <c r="R10" i="14"/>
  <c r="Q10" i="14"/>
  <c r="AE32" i="12"/>
  <c r="AC32" i="12"/>
  <c r="AB32" i="12"/>
  <c r="AA32" i="12"/>
  <c r="Z32" i="12"/>
  <c r="V32" i="12"/>
  <c r="U32" i="12"/>
  <c r="T32" i="12"/>
  <c r="S32" i="12"/>
  <c r="P32" i="12"/>
  <c r="R11" i="41" s="1"/>
  <c r="O32" i="12"/>
  <c r="N32" i="12"/>
  <c r="M32" i="12"/>
  <c r="O11" i="41" s="1"/>
  <c r="L32" i="12"/>
  <c r="N11" i="41" s="1"/>
  <c r="K32" i="12"/>
  <c r="M11" i="41" s="1"/>
  <c r="J32" i="12"/>
  <c r="I32" i="12"/>
  <c r="H32" i="12"/>
  <c r="J11" i="41" s="1"/>
  <c r="G32" i="12"/>
  <c r="F32" i="12"/>
  <c r="E32" i="12"/>
  <c r="D32" i="12"/>
  <c r="C32" i="12"/>
  <c r="C11" i="41" s="1"/>
  <c r="Y31" i="12"/>
  <c r="X31" i="12"/>
  <c r="Y30" i="12"/>
  <c r="X30" i="12"/>
  <c r="Y29" i="12"/>
  <c r="X29" i="12"/>
  <c r="Y28" i="12"/>
  <c r="X28" i="12"/>
  <c r="Y25" i="12"/>
  <c r="X25" i="12"/>
  <c r="Y23" i="12"/>
  <c r="X23" i="12"/>
  <c r="Q22" i="12"/>
  <c r="Y20" i="12"/>
  <c r="X20" i="12"/>
  <c r="Y17" i="12"/>
  <c r="X17" i="12"/>
  <c r="Y16" i="12"/>
  <c r="X16" i="12"/>
  <c r="Y15" i="12"/>
  <c r="X15" i="12"/>
  <c r="Y14" i="12"/>
  <c r="X14" i="12"/>
  <c r="R14" i="12"/>
  <c r="Q14" i="12"/>
  <c r="Y13" i="12"/>
  <c r="X13" i="12"/>
  <c r="R13" i="12"/>
  <c r="Q13" i="12"/>
  <c r="Y12" i="12"/>
  <c r="X12" i="12"/>
  <c r="R12" i="12"/>
  <c r="Q12" i="12"/>
  <c r="Y11" i="12"/>
  <c r="R11" i="12"/>
  <c r="R32" i="12" s="1"/>
  <c r="Q11" i="12"/>
  <c r="Q32" i="12" s="1"/>
  <c r="Y10" i="12"/>
  <c r="X10" i="12"/>
  <c r="AF35" i="10"/>
  <c r="AC35" i="10"/>
  <c r="AB35" i="10"/>
  <c r="AA35" i="10"/>
  <c r="Z35" i="10"/>
  <c r="V35" i="10"/>
  <c r="U35" i="10"/>
  <c r="R35" i="10"/>
  <c r="Q35" i="10"/>
  <c r="O35" i="10"/>
  <c r="M35" i="10"/>
  <c r="L35" i="10"/>
  <c r="H9" i="43" s="1"/>
  <c r="K35" i="10"/>
  <c r="M10" i="41" s="1"/>
  <c r="J35" i="10"/>
  <c r="I35" i="10"/>
  <c r="H35" i="10"/>
  <c r="G35" i="10"/>
  <c r="F35" i="10"/>
  <c r="E35" i="10"/>
  <c r="D35" i="10"/>
  <c r="C35" i="10"/>
  <c r="Y34" i="10"/>
  <c r="X34" i="10"/>
  <c r="H34" i="10"/>
  <c r="C34" i="10"/>
  <c r="Y31" i="10"/>
  <c r="X31" i="10"/>
  <c r="Y27" i="10"/>
  <c r="X27" i="10"/>
  <c r="Y26" i="10"/>
  <c r="X26" i="10"/>
  <c r="Y25" i="10"/>
  <c r="X25" i="10"/>
  <c r="Y23" i="10"/>
  <c r="X23" i="10"/>
  <c r="Y21" i="10"/>
  <c r="X21" i="10"/>
  <c r="Y20" i="10"/>
  <c r="X20" i="10"/>
  <c r="Y19" i="10"/>
  <c r="X19" i="10"/>
  <c r="Y18" i="10"/>
  <c r="X18" i="10"/>
  <c r="Y17" i="10"/>
  <c r="X17" i="10"/>
  <c r="R17" i="10"/>
  <c r="Q17" i="10"/>
  <c r="Y16" i="10"/>
  <c r="X16" i="10"/>
  <c r="Y15" i="10"/>
  <c r="X15" i="10"/>
  <c r="R14" i="10"/>
  <c r="Q14" i="10"/>
  <c r="AF13" i="10"/>
  <c r="Y13" i="10"/>
  <c r="X13" i="10"/>
  <c r="R13" i="10"/>
  <c r="Q13" i="10"/>
  <c r="H13" i="10"/>
  <c r="C13" i="10"/>
  <c r="Y12" i="10"/>
  <c r="X12" i="10"/>
  <c r="AF11" i="10"/>
  <c r="Y35" i="10"/>
  <c r="O9" i="43" s="1"/>
  <c r="X35" i="10"/>
  <c r="N9" i="43" s="1"/>
  <c r="Q11" i="10"/>
  <c r="K11" i="10"/>
  <c r="H11" i="10"/>
  <c r="C11" i="10"/>
  <c r="Y10" i="10"/>
  <c r="X10" i="10"/>
  <c r="G10" i="10"/>
  <c r="C10" i="10"/>
  <c r="AG31" i="46"/>
  <c r="AB31" i="46"/>
  <c r="AA31" i="46"/>
  <c r="Z31" i="46"/>
  <c r="V31" i="46"/>
  <c r="U31" i="46"/>
  <c r="O31" i="46"/>
  <c r="Q9" i="41" s="1"/>
  <c r="M31" i="46"/>
  <c r="I8" i="43" s="1"/>
  <c r="L31" i="46"/>
  <c r="N9" i="41" s="1"/>
  <c r="K31" i="46"/>
  <c r="M9" i="41" s="1"/>
  <c r="G31" i="46"/>
  <c r="I9" i="41" s="1"/>
  <c r="D31" i="46"/>
  <c r="Y30" i="46"/>
  <c r="X30" i="46"/>
  <c r="Y27" i="46"/>
  <c r="X27" i="46"/>
  <c r="Y26" i="46"/>
  <c r="X26" i="46"/>
  <c r="Y25" i="46"/>
  <c r="X25" i="46"/>
  <c r="Y24" i="46"/>
  <c r="X24" i="46"/>
  <c r="Y23" i="46"/>
  <c r="X23" i="46"/>
  <c r="Y22" i="46"/>
  <c r="X22" i="46"/>
  <c r="Y21" i="46"/>
  <c r="X21" i="46"/>
  <c r="R21" i="46"/>
  <c r="Q21" i="46"/>
  <c r="Y20" i="46"/>
  <c r="X20" i="46"/>
  <c r="Y19" i="46"/>
  <c r="X19" i="46"/>
  <c r="Q19" i="46"/>
  <c r="Y17" i="46"/>
  <c r="X17" i="46"/>
  <c r="Y16" i="46"/>
  <c r="X16" i="46"/>
  <c r="Y15" i="46"/>
  <c r="X15" i="46"/>
  <c r="R15" i="46"/>
  <c r="Q15" i="46"/>
  <c r="Y14" i="46"/>
  <c r="X14" i="46"/>
  <c r="Y13" i="46"/>
  <c r="X13" i="46"/>
  <c r="Y12" i="46"/>
  <c r="X12" i="46"/>
  <c r="Y11" i="46"/>
  <c r="X11" i="46"/>
  <c r="R11" i="46"/>
  <c r="Q11" i="46"/>
  <c r="Y10" i="46"/>
  <c r="X10" i="46"/>
  <c r="R10" i="46"/>
  <c r="Q10" i="46"/>
  <c r="H10" i="46"/>
  <c r="H31" i="46" s="1"/>
  <c r="J9" i="41" s="1"/>
  <c r="C10" i="46"/>
  <c r="Q9" i="46"/>
  <c r="R8" i="46"/>
  <c r="Q8" i="46"/>
  <c r="Y7" i="46"/>
  <c r="X7" i="46"/>
  <c r="R7" i="46"/>
  <c r="Q7" i="46"/>
  <c r="C31" i="46"/>
  <c r="AE29" i="8"/>
  <c r="AC29" i="8"/>
  <c r="AB29" i="8"/>
  <c r="V29" i="8"/>
  <c r="U29" i="8"/>
  <c r="R29" i="8"/>
  <c r="Q29" i="8"/>
  <c r="M29" i="8"/>
  <c r="I7" i="43" s="1"/>
  <c r="L29" i="8"/>
  <c r="N8" i="41" s="1"/>
  <c r="J29" i="8"/>
  <c r="I29" i="8"/>
  <c r="F29" i="8"/>
  <c r="E29" i="8"/>
  <c r="D29" i="8"/>
  <c r="Y27" i="8"/>
  <c r="X27" i="8"/>
  <c r="Y26" i="8"/>
  <c r="X26" i="8"/>
  <c r="AE25" i="8"/>
  <c r="Y25" i="8"/>
  <c r="X25" i="8"/>
  <c r="H25" i="8"/>
  <c r="C25" i="8"/>
  <c r="Y22" i="8"/>
  <c r="X22" i="8"/>
  <c r="Y21" i="8"/>
  <c r="X21" i="8"/>
  <c r="Y20" i="8"/>
  <c r="X20" i="8"/>
  <c r="Y19" i="8"/>
  <c r="X19" i="8"/>
  <c r="R19" i="8"/>
  <c r="Q19" i="8"/>
  <c r="Y18" i="8"/>
  <c r="X18" i="8"/>
  <c r="Y17" i="8"/>
  <c r="X17" i="8"/>
  <c r="Y16" i="8"/>
  <c r="X16" i="8"/>
  <c r="Y15" i="8"/>
  <c r="X15" i="8"/>
  <c r="Q15" i="8"/>
  <c r="Z14" i="8"/>
  <c r="Y14" i="8"/>
  <c r="X14" i="8"/>
  <c r="K14" i="8"/>
  <c r="H14" i="8"/>
  <c r="C14" i="8"/>
  <c r="Y13" i="8"/>
  <c r="X13" i="8"/>
  <c r="Y12" i="8"/>
  <c r="X12" i="8"/>
  <c r="Y11" i="8"/>
  <c r="X11" i="8"/>
  <c r="R11" i="8"/>
  <c r="Q11" i="8"/>
  <c r="Y10" i="8"/>
  <c r="X10" i="8"/>
  <c r="AG29" i="48"/>
  <c r="AC29" i="48"/>
  <c r="AB29" i="48"/>
  <c r="AA29" i="48"/>
  <c r="Z29" i="48"/>
  <c r="Y29" i="48"/>
  <c r="O6" i="43" s="1"/>
  <c r="X29" i="48"/>
  <c r="W29" i="48"/>
  <c r="V29" i="48"/>
  <c r="U29" i="48"/>
  <c r="T29" i="48"/>
  <c r="S29" i="48"/>
  <c r="R29" i="48"/>
  <c r="Q29" i="48"/>
  <c r="P29" i="48"/>
  <c r="O29" i="48"/>
  <c r="N29" i="48"/>
  <c r="M29" i="48"/>
  <c r="I6" i="43" s="1"/>
  <c r="L29" i="48"/>
  <c r="K29" i="48"/>
  <c r="M7" i="41" s="1"/>
  <c r="J29" i="48"/>
  <c r="I29" i="48"/>
  <c r="H29" i="48"/>
  <c r="G29" i="48"/>
  <c r="F29" i="48"/>
  <c r="E29" i="48"/>
  <c r="D29" i="48"/>
  <c r="C29" i="48"/>
  <c r="O11" i="48"/>
  <c r="AF41" i="2"/>
  <c r="AE41" i="2"/>
  <c r="AD41" i="2"/>
  <c r="AC41" i="2"/>
  <c r="AB41" i="2"/>
  <c r="AA41" i="2"/>
  <c r="Z41" i="2"/>
  <c r="V41" i="2"/>
  <c r="U41" i="2"/>
  <c r="R41" i="2"/>
  <c r="Q41" i="2"/>
  <c r="P41" i="2"/>
  <c r="O41" i="2"/>
  <c r="M41" i="2"/>
  <c r="I5" i="43" s="1"/>
  <c r="L41" i="2"/>
  <c r="H5" i="43" s="1"/>
  <c r="K41" i="2"/>
  <c r="G5" i="43" s="1"/>
  <c r="I41" i="2"/>
  <c r="H41" i="2"/>
  <c r="G41" i="2"/>
  <c r="X39" i="2"/>
  <c r="Y36" i="2"/>
  <c r="X36" i="2"/>
  <c r="Y35" i="2"/>
  <c r="Y41" i="2" s="1"/>
  <c r="O5" i="43" s="1"/>
  <c r="X35" i="2"/>
  <c r="X41" i="2" s="1"/>
  <c r="N5" i="43" s="1"/>
  <c r="Y34" i="2"/>
  <c r="X34" i="2"/>
  <c r="Y33" i="2"/>
  <c r="X33" i="2"/>
  <c r="Y32" i="2"/>
  <c r="X32" i="2"/>
  <c r="X28" i="2"/>
  <c r="K28" i="2"/>
  <c r="G28" i="2"/>
  <c r="C28" i="2"/>
  <c r="Y27" i="2"/>
  <c r="X27" i="2"/>
  <c r="Y26" i="2"/>
  <c r="X26" i="2"/>
  <c r="Y25" i="2"/>
  <c r="X25" i="2"/>
  <c r="Y24" i="2"/>
  <c r="X24" i="2"/>
  <c r="Y23" i="2"/>
  <c r="X23" i="2"/>
  <c r="Y22" i="2"/>
  <c r="X22" i="2"/>
  <c r="H22" i="2"/>
  <c r="Y20" i="2"/>
  <c r="X20" i="2"/>
  <c r="Y19" i="2"/>
  <c r="X19" i="2"/>
  <c r="Y18" i="2"/>
  <c r="X18" i="2"/>
  <c r="X15" i="2"/>
  <c r="X13" i="2"/>
  <c r="G13" i="2"/>
  <c r="C13" i="2"/>
  <c r="Y12" i="2"/>
  <c r="X12" i="2"/>
  <c r="Y11" i="2"/>
  <c r="X11" i="2"/>
  <c r="X10" i="2"/>
  <c r="S29" i="41"/>
  <c r="P28" i="41"/>
  <c r="L27" i="41"/>
  <c r="I27" i="41"/>
  <c r="H27" i="41"/>
  <c r="G27" i="41"/>
  <c r="D27" i="41"/>
  <c r="R26" i="41"/>
  <c r="Q26" i="41"/>
  <c r="O26" i="41"/>
  <c r="N26" i="41"/>
  <c r="M26" i="41"/>
  <c r="K26" i="41"/>
  <c r="J26" i="41"/>
  <c r="I26" i="41"/>
  <c r="G26" i="41"/>
  <c r="D26" i="41"/>
  <c r="R25" i="41"/>
  <c r="Q25" i="41"/>
  <c r="P25" i="41"/>
  <c r="O25" i="41"/>
  <c r="N25" i="41"/>
  <c r="L25" i="41"/>
  <c r="K25" i="41"/>
  <c r="J25" i="41"/>
  <c r="I25" i="41"/>
  <c r="G25" i="41"/>
  <c r="D25" i="41"/>
  <c r="C25" i="41"/>
  <c r="E25" i="41" s="1"/>
  <c r="R24" i="41"/>
  <c r="P24" i="41"/>
  <c r="L24" i="41"/>
  <c r="J24" i="41"/>
  <c r="H24" i="41"/>
  <c r="D24" i="41"/>
  <c r="R23" i="41"/>
  <c r="P23" i="41"/>
  <c r="N23" i="41"/>
  <c r="L23" i="41"/>
  <c r="K23" i="41"/>
  <c r="I23" i="41"/>
  <c r="H23" i="41"/>
  <c r="G23" i="41"/>
  <c r="D23" i="41"/>
  <c r="C23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D22" i="41"/>
  <c r="C22" i="41"/>
  <c r="R21" i="41"/>
  <c r="Q21" i="41"/>
  <c r="P21" i="41"/>
  <c r="O21" i="41"/>
  <c r="L21" i="41"/>
  <c r="K21" i="41"/>
  <c r="J21" i="41"/>
  <c r="I21" i="41"/>
  <c r="H21" i="41"/>
  <c r="G21" i="41"/>
  <c r="D21" i="41"/>
  <c r="C21" i="41"/>
  <c r="Q20" i="41"/>
  <c r="I20" i="41"/>
  <c r="C20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D19" i="41"/>
  <c r="R18" i="41"/>
  <c r="Q18" i="41"/>
  <c r="P18" i="41"/>
  <c r="O18" i="41"/>
  <c r="N18" i="41"/>
  <c r="L18" i="41"/>
  <c r="K18" i="41"/>
  <c r="J18" i="41"/>
  <c r="I18" i="41"/>
  <c r="H18" i="41"/>
  <c r="G18" i="41"/>
  <c r="D18" i="41"/>
  <c r="R17" i="41"/>
  <c r="Q17" i="41"/>
  <c r="P17" i="41"/>
  <c r="O17" i="41"/>
  <c r="N17" i="41"/>
  <c r="M17" i="41"/>
  <c r="L17" i="41"/>
  <c r="K17" i="41"/>
  <c r="I17" i="41"/>
  <c r="H17" i="41"/>
  <c r="G17" i="41"/>
  <c r="D17" i="41"/>
  <c r="C17" i="41"/>
  <c r="R16" i="41"/>
  <c r="Q16" i="41"/>
  <c r="O16" i="41"/>
  <c r="N16" i="41"/>
  <c r="K16" i="41"/>
  <c r="J16" i="41"/>
  <c r="G16" i="41"/>
  <c r="D16" i="41"/>
  <c r="R15" i="41"/>
  <c r="Q15" i="41"/>
  <c r="P15" i="41"/>
  <c r="O15" i="41"/>
  <c r="L15" i="41"/>
  <c r="K15" i="41"/>
  <c r="J15" i="41"/>
  <c r="I15" i="41"/>
  <c r="H15" i="41"/>
  <c r="G15" i="41"/>
  <c r="D15" i="41"/>
  <c r="C15" i="41"/>
  <c r="E15" i="41" s="1"/>
  <c r="R14" i="41"/>
  <c r="P14" i="41"/>
  <c r="N14" i="41"/>
  <c r="L14" i="41"/>
  <c r="D14" i="41"/>
  <c r="R13" i="41"/>
  <c r="Q13" i="41"/>
  <c r="P13" i="41"/>
  <c r="N13" i="41"/>
  <c r="M13" i="41"/>
  <c r="L13" i="41"/>
  <c r="K13" i="41"/>
  <c r="I13" i="41"/>
  <c r="H13" i="41"/>
  <c r="G13" i="41"/>
  <c r="D13" i="41"/>
  <c r="R12" i="41"/>
  <c r="Q12" i="41"/>
  <c r="P12" i="41"/>
  <c r="O12" i="41"/>
  <c r="L12" i="41"/>
  <c r="K12" i="41"/>
  <c r="J12" i="41"/>
  <c r="I12" i="41"/>
  <c r="H12" i="41"/>
  <c r="G12" i="41"/>
  <c r="D12" i="41"/>
  <c r="C12" i="41"/>
  <c r="Q11" i="41"/>
  <c r="P11" i="41"/>
  <c r="L11" i="41"/>
  <c r="K11" i="41"/>
  <c r="I11" i="41"/>
  <c r="H11" i="41"/>
  <c r="G11" i="41"/>
  <c r="D11" i="41"/>
  <c r="R10" i="41"/>
  <c r="Q10" i="41"/>
  <c r="P10" i="41"/>
  <c r="O10" i="41"/>
  <c r="N10" i="41"/>
  <c r="L10" i="41"/>
  <c r="K10" i="41"/>
  <c r="J10" i="41"/>
  <c r="I10" i="41"/>
  <c r="H10" i="41"/>
  <c r="G10" i="41"/>
  <c r="D10" i="41"/>
  <c r="C10" i="41"/>
  <c r="E10" i="41" s="1"/>
  <c r="R8" i="41"/>
  <c r="Q8" i="41"/>
  <c r="P8" i="41"/>
  <c r="M8" i="41"/>
  <c r="L8" i="41"/>
  <c r="K8" i="41"/>
  <c r="J8" i="41"/>
  <c r="I8" i="41"/>
  <c r="H8" i="41"/>
  <c r="G8" i="41"/>
  <c r="D8" i="41"/>
  <c r="C8" i="41"/>
  <c r="Q7" i="41"/>
  <c r="N7" i="41"/>
  <c r="J7" i="41"/>
  <c r="I7" i="41"/>
  <c r="R6" i="41"/>
  <c r="Q6" i="41"/>
  <c r="P6" i="41"/>
  <c r="O6" i="41"/>
  <c r="L6" i="41"/>
  <c r="K6" i="41"/>
  <c r="J6" i="41"/>
  <c r="I6" i="41"/>
  <c r="H6" i="41"/>
  <c r="G6" i="41"/>
  <c r="D6" i="41"/>
  <c r="F26" i="43"/>
  <c r="K25" i="43"/>
  <c r="I25" i="43"/>
  <c r="H25" i="43"/>
  <c r="L24" i="43"/>
  <c r="K24" i="43"/>
  <c r="J24" i="43"/>
  <c r="I24" i="43"/>
  <c r="H24" i="43"/>
  <c r="F24" i="43"/>
  <c r="K23" i="43"/>
  <c r="H23" i="43"/>
  <c r="F23" i="43"/>
  <c r="K22" i="43"/>
  <c r="I22" i="43"/>
  <c r="H22" i="43"/>
  <c r="F22" i="43"/>
  <c r="O21" i="43"/>
  <c r="N21" i="43"/>
  <c r="L21" i="43"/>
  <c r="K21" i="43"/>
  <c r="J21" i="43"/>
  <c r="I21" i="43"/>
  <c r="H21" i="43"/>
  <c r="G21" i="43"/>
  <c r="E21" i="43" s="1"/>
  <c r="F21" i="43"/>
  <c r="O20" i="43"/>
  <c r="N20" i="43"/>
  <c r="M20" i="43"/>
  <c r="L20" i="43"/>
  <c r="K20" i="43"/>
  <c r="J20" i="43"/>
  <c r="I20" i="43"/>
  <c r="F20" i="43"/>
  <c r="M19" i="43"/>
  <c r="L19" i="43"/>
  <c r="J19" i="43"/>
  <c r="I19" i="43"/>
  <c r="K18" i="43"/>
  <c r="J18" i="43"/>
  <c r="I18" i="43"/>
  <c r="H18" i="43"/>
  <c r="G18" i="43"/>
  <c r="F18" i="43"/>
  <c r="K17" i="43"/>
  <c r="J17" i="43"/>
  <c r="I17" i="43"/>
  <c r="H17" i="43"/>
  <c r="F17" i="43"/>
  <c r="L16" i="43"/>
  <c r="K16" i="43"/>
  <c r="J16" i="43"/>
  <c r="I16" i="43"/>
  <c r="H16" i="43"/>
  <c r="G16" i="43"/>
  <c r="F16" i="43"/>
  <c r="E16" i="43"/>
  <c r="D16" i="43" s="1"/>
  <c r="J15" i="43"/>
  <c r="N14" i="43"/>
  <c r="M14" i="43"/>
  <c r="L14" i="43"/>
  <c r="K14" i="43"/>
  <c r="H14" i="43"/>
  <c r="G14" i="43"/>
  <c r="F14" i="43"/>
  <c r="I13" i="43"/>
  <c r="L12" i="43"/>
  <c r="K12" i="43"/>
  <c r="J12" i="43"/>
  <c r="I12" i="43"/>
  <c r="H12" i="43"/>
  <c r="G12" i="43"/>
  <c r="F12" i="43"/>
  <c r="L11" i="43"/>
  <c r="K11" i="43"/>
  <c r="J11" i="43"/>
  <c r="I11" i="43"/>
  <c r="H11" i="43"/>
  <c r="F11" i="43"/>
  <c r="K10" i="43"/>
  <c r="J10" i="43"/>
  <c r="I10" i="43"/>
  <c r="F10" i="43"/>
  <c r="M9" i="43"/>
  <c r="L9" i="43"/>
  <c r="K9" i="43"/>
  <c r="J9" i="43"/>
  <c r="I9" i="43"/>
  <c r="F9" i="43"/>
  <c r="J8" i="43"/>
  <c r="M7" i="43"/>
  <c r="L7" i="43"/>
  <c r="K7" i="43"/>
  <c r="J7" i="43"/>
  <c r="G7" i="43"/>
  <c r="F7" i="43"/>
  <c r="N6" i="43"/>
  <c r="M6" i="43"/>
  <c r="L6" i="43"/>
  <c r="J6" i="43"/>
  <c r="H6" i="43"/>
  <c r="M5" i="43"/>
  <c r="L5" i="43"/>
  <c r="K5" i="43"/>
  <c r="J5" i="43"/>
  <c r="F5" i="43"/>
  <c r="R45" i="22" l="1"/>
  <c r="M16" i="43" s="1"/>
  <c r="Q62" i="24"/>
  <c r="L26" i="43" s="1"/>
  <c r="M14" i="41"/>
  <c r="H20" i="43"/>
  <c r="C16" i="43"/>
  <c r="E17" i="41"/>
  <c r="C17" i="42" s="1"/>
  <c r="M20" i="41"/>
  <c r="E14" i="43"/>
  <c r="D14" i="43" s="1"/>
  <c r="C14" i="43" s="1"/>
  <c r="O8" i="41"/>
  <c r="G11" i="43"/>
  <c r="E11" i="43" s="1"/>
  <c r="D11" i="43" s="1"/>
  <c r="C11" i="43" s="1"/>
  <c r="X32" i="12"/>
  <c r="N10" i="43" s="1"/>
  <c r="Y32" i="12"/>
  <c r="O10" i="43" s="1"/>
  <c r="H10" i="43"/>
  <c r="H26" i="43"/>
  <c r="E26" i="43" s="1"/>
  <c r="I26" i="43"/>
  <c r="I28" i="43" s="1"/>
  <c r="C24" i="42"/>
  <c r="E24" i="41"/>
  <c r="Q14" i="41"/>
  <c r="Q29" i="41" s="1"/>
  <c r="C30" i="17"/>
  <c r="Y30" i="17"/>
  <c r="N13" i="43" s="1"/>
  <c r="Z30" i="17"/>
  <c r="O13" i="43" s="1"/>
  <c r="Q30" i="17"/>
  <c r="L13" i="43" s="1"/>
  <c r="R30" i="17"/>
  <c r="M13" i="43" s="1"/>
  <c r="G9" i="43"/>
  <c r="E9" i="43" s="1"/>
  <c r="D9" i="43" s="1"/>
  <c r="C9" i="43" s="1"/>
  <c r="Z45" i="22"/>
  <c r="N16" i="43" s="1"/>
  <c r="AA45" i="22"/>
  <c r="O16" i="43" s="1"/>
  <c r="G23" i="43"/>
  <c r="E23" i="43" s="1"/>
  <c r="D23" i="43" s="1"/>
  <c r="R62" i="24"/>
  <c r="M26" i="43" s="1"/>
  <c r="Y43" i="37"/>
  <c r="O24" i="43" s="1"/>
  <c r="Y35" i="35"/>
  <c r="O22" i="43" s="1"/>
  <c r="Q35" i="35"/>
  <c r="L22" i="43" s="1"/>
  <c r="E23" i="41"/>
  <c r="R35" i="35"/>
  <c r="M22" i="43" s="1"/>
  <c r="J22" i="43"/>
  <c r="C7" i="41"/>
  <c r="E7" i="41" s="1"/>
  <c r="Q53" i="40"/>
  <c r="L18" i="43" s="1"/>
  <c r="Y53" i="40"/>
  <c r="O18" i="43" s="1"/>
  <c r="E19" i="41"/>
  <c r="Y62" i="24"/>
  <c r="O26" i="43" s="1"/>
  <c r="N7" i="43"/>
  <c r="O7" i="43"/>
  <c r="O9" i="41"/>
  <c r="O11" i="43"/>
  <c r="M27" i="41"/>
  <c r="C16" i="41"/>
  <c r="M16" i="41"/>
  <c r="L16" i="41"/>
  <c r="R29" i="38"/>
  <c r="M25" i="43" s="1"/>
  <c r="R29" i="34"/>
  <c r="M21" i="43" s="1"/>
  <c r="R53" i="40"/>
  <c r="M18" i="43" s="1"/>
  <c r="R40" i="16"/>
  <c r="M12" i="43" s="1"/>
  <c r="E18" i="43"/>
  <c r="D18" i="43" s="1"/>
  <c r="C18" i="43" s="1"/>
  <c r="I23" i="43"/>
  <c r="E5" i="43"/>
  <c r="D5" i="43" s="1"/>
  <c r="C5" i="43" s="1"/>
  <c r="M6" i="41"/>
  <c r="N6" i="41"/>
  <c r="C27" i="41"/>
  <c r="C13" i="41"/>
  <c r="E13" i="41" s="1"/>
  <c r="C13" i="42"/>
  <c r="C11" i="42"/>
  <c r="E11" i="41"/>
  <c r="X40" i="16"/>
  <c r="N12" i="43" s="1"/>
  <c r="E12" i="43"/>
  <c r="D12" i="43" s="1"/>
  <c r="C12" i="43" s="1"/>
  <c r="H7" i="43"/>
  <c r="E7" i="43" s="1"/>
  <c r="D7" i="43" s="1"/>
  <c r="C7" i="43" s="1"/>
  <c r="G20" i="43"/>
  <c r="E20" i="43" s="1"/>
  <c r="D20" i="43" s="1"/>
  <c r="C20" i="43" s="1"/>
  <c r="G10" i="43"/>
  <c r="E10" i="43" s="1"/>
  <c r="D10" i="43" s="1"/>
  <c r="C10" i="43" s="1"/>
  <c r="O7" i="41"/>
  <c r="E8" i="41"/>
  <c r="Y32" i="19"/>
  <c r="O14" i="43" s="1"/>
  <c r="X62" i="24"/>
  <c r="N26" i="43" s="1"/>
  <c r="G17" i="43"/>
  <c r="E17" i="43" s="1"/>
  <c r="D17" i="43" s="1"/>
  <c r="C17" i="43" s="1"/>
  <c r="C18" i="41"/>
  <c r="E18" i="41" s="1"/>
  <c r="X29" i="38"/>
  <c r="N25" i="43" s="1"/>
  <c r="F25" i="43"/>
  <c r="E25" i="43" s="1"/>
  <c r="D25" i="43" s="1"/>
  <c r="N28" i="41"/>
  <c r="O28" i="41"/>
  <c r="O29" i="41" s="1"/>
  <c r="Q34" i="39"/>
  <c r="L27" i="43" s="1"/>
  <c r="Y34" i="39"/>
  <c r="O27" i="43" s="1"/>
  <c r="L28" i="41"/>
  <c r="X34" i="39"/>
  <c r="N27" i="43" s="1"/>
  <c r="C28" i="41"/>
  <c r="G27" i="43"/>
  <c r="E27" i="43" s="1"/>
  <c r="D27" i="43" s="1"/>
  <c r="C27" i="43" s="1"/>
  <c r="C25" i="43"/>
  <c r="E26" i="41"/>
  <c r="C26" i="42" s="1"/>
  <c r="C25" i="42"/>
  <c r="G24" i="43"/>
  <c r="E24" i="43" s="1"/>
  <c r="D24" i="43" s="1"/>
  <c r="C24" i="43"/>
  <c r="J23" i="43"/>
  <c r="C24" i="41"/>
  <c r="Y38" i="36"/>
  <c r="O23" i="43" s="1"/>
  <c r="X38" i="36"/>
  <c r="N23" i="43" s="1"/>
  <c r="X45" i="49"/>
  <c r="N19" i="43" s="1"/>
  <c r="Y45" i="49"/>
  <c r="O19" i="43" s="1"/>
  <c r="N20" i="41"/>
  <c r="E19" i="43"/>
  <c r="D19" i="43" s="1"/>
  <c r="C19" i="43" s="1"/>
  <c r="S39" i="21"/>
  <c r="M15" i="43" s="1"/>
  <c r="Z39" i="21"/>
  <c r="O15" i="43" s="1"/>
  <c r="R39" i="21"/>
  <c r="L15" i="43" s="1"/>
  <c r="Y39" i="21"/>
  <c r="N15" i="43" s="1"/>
  <c r="E15" i="43"/>
  <c r="D15" i="43" s="1"/>
  <c r="C15" i="43" s="1"/>
  <c r="F28" i="43"/>
  <c r="E13" i="43"/>
  <c r="D13" i="43" s="1"/>
  <c r="C13" i="43" s="1"/>
  <c r="Q31" i="46"/>
  <c r="L8" i="43" s="1"/>
  <c r="K28" i="43"/>
  <c r="G29" i="41"/>
  <c r="H29" i="41"/>
  <c r="P29" i="41"/>
  <c r="D29" i="41"/>
  <c r="R29" i="41"/>
  <c r="G22" i="43"/>
  <c r="E22" i="43" s="1"/>
  <c r="D22" i="43" s="1"/>
  <c r="K29" i="41"/>
  <c r="J26" i="43"/>
  <c r="G6" i="43"/>
  <c r="E6" i="43" s="1"/>
  <c r="D6" i="43" s="1"/>
  <c r="C6" i="43" s="1"/>
  <c r="R31" i="46"/>
  <c r="M8" i="43" s="1"/>
  <c r="X31" i="46"/>
  <c r="N8" i="43" s="1"/>
  <c r="C9" i="41"/>
  <c r="Y31" i="46"/>
  <c r="O8" i="43" s="1"/>
  <c r="G8" i="43"/>
  <c r="AC31" i="46"/>
  <c r="H8" i="43"/>
  <c r="I29" i="41"/>
  <c r="J29" i="41"/>
  <c r="C21" i="43"/>
  <c r="D21" i="43"/>
  <c r="C14" i="42" l="1"/>
  <c r="C29" i="42" s="1"/>
  <c r="E14" i="41"/>
  <c r="E29" i="41" s="1"/>
  <c r="C14" i="41"/>
  <c r="C29" i="41" s="1"/>
  <c r="H28" i="43"/>
  <c r="D26" i="43"/>
  <c r="C26" i="43" s="1"/>
  <c r="M29" i="41"/>
  <c r="C22" i="43"/>
  <c r="C23" i="43"/>
  <c r="L29" i="41"/>
  <c r="N29" i="41"/>
  <c r="O28" i="43"/>
  <c r="N28" i="43"/>
  <c r="M28" i="43"/>
  <c r="L28" i="43"/>
  <c r="J28" i="43"/>
  <c r="E8" i="43"/>
  <c r="D8" i="43" s="1"/>
  <c r="C8" i="43" s="1"/>
  <c r="G28" i="43"/>
  <c r="C28" i="43" l="1"/>
  <c r="D28" i="43"/>
  <c r="E28" i="43"/>
</calcChain>
</file>

<file path=xl/sharedStrings.xml><?xml version="1.0" encoding="utf-8"?>
<sst xmlns="http://schemas.openxmlformats.org/spreadsheetml/2006/main" count="2138" uniqueCount="837">
  <si>
    <t>Автоподъезд к населенному пункту Большое Огарево</t>
  </si>
  <si>
    <t>Автоподъезд к населенному пункту Васильчиково</t>
  </si>
  <si>
    <t>Автоподъезд к населенному пункту Введенка</t>
  </si>
  <si>
    <t>Автоподъезд к населенному пункту Алексеевское</t>
  </si>
  <si>
    <t>Автоподъезд к населенному пункту Катерево</t>
  </si>
  <si>
    <t>Автоподъезд к населенному пункту Новоселки</t>
  </si>
  <si>
    <t>Автоподъезд к населенному пункту Северный</t>
  </si>
  <si>
    <t>Автоподъезд к населенному пункту Алексеевка</t>
  </si>
  <si>
    <t>Автоподъезд к населенному пункту Озерки</t>
  </si>
  <si>
    <t>Автоподъезд к населенному пункту Раевка</t>
  </si>
  <si>
    <t>Автоподъезд к населенному пункту Мосюковка</t>
  </si>
  <si>
    <t>Автоподъезд к населенному пункту Успенское</t>
  </si>
  <si>
    <t>Автоподъезд к населенному пункту Плесы</t>
  </si>
  <si>
    <t>Автоподъезд к населенному пункту Красногвардеец</t>
  </si>
  <si>
    <t>Автоподъезд к населенному пункту Победа</t>
  </si>
  <si>
    <t>Автоподъезд к населенному пункту Федоровка</t>
  </si>
  <si>
    <t>Автоподъезд к населенному пункту Стрешнево</t>
  </si>
  <si>
    <t>Автодорога Кашира-Серебряные Пруды-Кимовск-Узловая</t>
  </si>
  <si>
    <t>Автодорога Узловая-Богородицк</t>
  </si>
  <si>
    <t>Автодорога Новомосковское кольцо</t>
  </si>
  <si>
    <t>Автодорога Донской-Богородицк</t>
  </si>
  <si>
    <t>Автодорога Богородицк-Епифань</t>
  </si>
  <si>
    <t>Обход г.Узловая через Супонь</t>
  </si>
  <si>
    <t>Автоподъезд к населенному пункту Никольское</t>
  </si>
  <si>
    <t>Автодорога Лапотково-Ефремов</t>
  </si>
  <si>
    <t>Автодорога "Лапотково-Ефремов"-Поддолгое</t>
  </si>
  <si>
    <t xml:space="preserve">Автодорога М - 2 "Крым" старого направления </t>
  </si>
  <si>
    <t>Автодорога "Лапотково-Ефремов"-Сапроново</t>
  </si>
  <si>
    <t xml:space="preserve">Автодорога "Лапотково-Ефремов" -Ситово  </t>
  </si>
  <si>
    <t>Автодорога Донской-Богородицк- автоподъезд к населенному пункту АБЗ шахта 25</t>
  </si>
  <si>
    <t xml:space="preserve">Автодорога Прилесье-Верховье-Люторичи        </t>
  </si>
  <si>
    <t>Автодорога Шаховское-Горьковский</t>
  </si>
  <si>
    <t>Автодорога Малая  Россошка-Дубовка</t>
  </si>
  <si>
    <t>Автодорога Орлик-Корсаково</t>
  </si>
  <si>
    <t>Автоподъезд к населенному пункту Ержино от автодороги Чернь-Медведки</t>
  </si>
  <si>
    <t xml:space="preserve">Автодорога Ревякино-Желыбино </t>
  </si>
  <si>
    <t xml:space="preserve">Автодорога "Тула-Белев"-Никольское-Крапивна </t>
  </si>
  <si>
    <t>Автодорога Тросна-Архангельское</t>
  </si>
  <si>
    <t>Автодорога Щекино-Одоев-Арсеньево-автоподъезд к населенному пункту Стаханово</t>
  </si>
  <si>
    <t>Автодорога Захаровка-Бегичево</t>
  </si>
  <si>
    <t>Автодорога Щекино-Водозабор</t>
  </si>
  <si>
    <t>Автодорога Захаровка-Советск</t>
  </si>
  <si>
    <t>Автоподъезд к  психбольнице</t>
  </si>
  <si>
    <t>Автодорога «Тула-Белев»-Никольское-Крапивна</t>
  </si>
  <si>
    <t>Автодорога "Тула-Белев"-Никольское-Крапивна-автоподъезд к населенному пункту Кузьмино</t>
  </si>
  <si>
    <t>Автодорога Лукино-Голощапово</t>
  </si>
  <si>
    <t>Автодорога Малахово-Коледино</t>
  </si>
  <si>
    <t>Автоподъезд к музею Ясная Поляна</t>
  </si>
  <si>
    <t>Подъезд к карьеру Драгуны</t>
  </si>
  <si>
    <t>Автодорога Ясногорск -Денисово-Горшково</t>
  </si>
  <si>
    <t>Автодорога Ясногорск -Тормино</t>
  </si>
  <si>
    <t>Автодорога Ясногорск -Федяшево-Ревякино</t>
  </si>
  <si>
    <t>Автодорога Ясногорск-Денисово-Горшково-автоподъезд к населенному пункту Гигант</t>
  </si>
  <si>
    <t>Автодорога Ясногорск-Денисово-Горшково-автоподъезд к населенному пункту Бураково</t>
  </si>
  <si>
    <t>Автомобильная дорога Лапотково-Пирогово</t>
  </si>
  <si>
    <t>Автодорога Егорьевск-Коломна-Кашира-Ненашево-автоподъезд к населенному пункту Климовское</t>
  </si>
  <si>
    <t>Автодорога Ясногорск-Федяшево-Ревякино-автоподъезд к населенному пункту Шеметово</t>
  </si>
  <si>
    <t>Автодорога Ясногорск-Федяшево-Ревякино-автоподъезд к населенному пункту Кургузовка</t>
  </si>
  <si>
    <t>№№         п/п</t>
  </si>
  <si>
    <t>Усовершенствованный тип покрытия</t>
  </si>
  <si>
    <t>Грунт</t>
  </si>
  <si>
    <t>Мосты</t>
  </si>
  <si>
    <t>Трубы</t>
  </si>
  <si>
    <t>Пере-         ход-            ные</t>
  </si>
  <si>
    <t>Привед. кило-                    метры</t>
  </si>
  <si>
    <t>в т.ч. с твердым покры-    тием</t>
  </si>
  <si>
    <t>Общая протя-          жен-               ность</t>
  </si>
  <si>
    <t>из них в веде-нии горо- дов</t>
  </si>
  <si>
    <t>улучш. местн. матер.</t>
  </si>
  <si>
    <t>щебен. гравий. мостов</t>
  </si>
  <si>
    <t>Грунтовые</t>
  </si>
  <si>
    <t>Усовершенствованные</t>
  </si>
  <si>
    <t>Протяженность, км</t>
  </si>
  <si>
    <t/>
  </si>
  <si>
    <t>Всего</t>
  </si>
  <si>
    <t>I</t>
  </si>
  <si>
    <t>IV</t>
  </si>
  <si>
    <t>V</t>
  </si>
  <si>
    <t>ж/б</t>
  </si>
  <si>
    <t>ВСЕГО</t>
  </si>
  <si>
    <t>Наименование автодорог</t>
  </si>
  <si>
    <t>а/б</t>
  </si>
  <si>
    <t>всего</t>
  </si>
  <si>
    <t>III</t>
  </si>
  <si>
    <t>ц/б</t>
  </si>
  <si>
    <t>№ п/п</t>
  </si>
  <si>
    <t>Техническая категория (км)</t>
  </si>
  <si>
    <t>В том числе по типам покрытий</t>
  </si>
  <si>
    <t>Мосты (путепроводы)</t>
  </si>
  <si>
    <t>Трубы (шт. / пог.м.)</t>
  </si>
  <si>
    <t>II</t>
  </si>
  <si>
    <t>Усовершенство- ванные</t>
  </si>
  <si>
    <t>Переходные</t>
  </si>
  <si>
    <t>Грунто- вые</t>
  </si>
  <si>
    <t>шебен, обраб. вяжущ.</t>
  </si>
  <si>
    <t>щебен. гравий мостов</t>
  </si>
  <si>
    <t>грунт обраб, вяжущ.</t>
  </si>
  <si>
    <t>улучш.местн. матер.</t>
  </si>
  <si>
    <t>Итого:</t>
  </si>
  <si>
    <t>из них в веде- нии горо- дов</t>
  </si>
  <si>
    <t>дере-вян-ные</t>
  </si>
  <si>
    <t>метал- личес- кие</t>
  </si>
  <si>
    <t>Итого</t>
  </si>
  <si>
    <t>.</t>
  </si>
  <si>
    <t>ИТОГО:</t>
  </si>
  <si>
    <t>белый щебень</t>
  </si>
  <si>
    <t>черный щебень</t>
  </si>
  <si>
    <t>км</t>
  </si>
  <si>
    <t>шт.</t>
  </si>
  <si>
    <t>пог.м</t>
  </si>
  <si>
    <t>Про-тяжен-ность в приве-ден. км</t>
  </si>
  <si>
    <t>пог.м.</t>
  </si>
  <si>
    <t>все-го</t>
  </si>
  <si>
    <t>улу-чш.мес-тн. мат-ер.</t>
  </si>
  <si>
    <t>метал-личес- кие</t>
  </si>
  <si>
    <t>Приложение № 1-ДГ</t>
  </si>
  <si>
    <t>метал- личес-          кие</t>
  </si>
  <si>
    <t>улу-чш.мес-тн. матер.</t>
  </si>
  <si>
    <t>Протяжен- ность, км</t>
  </si>
  <si>
    <t>метал- лические</t>
  </si>
  <si>
    <t>дере-вянные</t>
  </si>
  <si>
    <t>Алексинский</t>
  </si>
  <si>
    <t>Богородицкий</t>
  </si>
  <si>
    <t>Венёвский</t>
  </si>
  <si>
    <t>Воловский</t>
  </si>
  <si>
    <t>Дубенский</t>
  </si>
  <si>
    <t>Ефремовский</t>
  </si>
  <si>
    <t>Заокский</t>
  </si>
  <si>
    <t>Каменский</t>
  </si>
  <si>
    <t>Кимовский</t>
  </si>
  <si>
    <t>Киреевский</t>
  </si>
  <si>
    <t>Куркинский</t>
  </si>
  <si>
    <t>Ленинский</t>
  </si>
  <si>
    <t>Одоевский</t>
  </si>
  <si>
    <t>Плавский</t>
  </si>
  <si>
    <t>Суворовский</t>
  </si>
  <si>
    <t>Тёпло-Огарёвский</t>
  </si>
  <si>
    <t>Узловский</t>
  </si>
  <si>
    <t>Чернский</t>
  </si>
  <si>
    <t>Щёкинский</t>
  </si>
  <si>
    <t>Ясногорский</t>
  </si>
  <si>
    <t>Наименование районов региона</t>
  </si>
  <si>
    <t>Привед. кило-метры</t>
  </si>
  <si>
    <t xml:space="preserve"> Автодорога Алексин-Заокский</t>
  </si>
  <si>
    <t>Автодорога "Железня-Алексин"-Божениново</t>
  </si>
  <si>
    <t>Автодорога Тула-Алексин</t>
  </si>
  <si>
    <t>Подъезд к населенному пункту Гурово</t>
  </si>
  <si>
    <t>Автодорога Тула-Алексин-подъезд к станции Рюриково</t>
  </si>
  <si>
    <t>Автодорога "Чернь-Медведки"-Новопетровский</t>
  </si>
  <si>
    <t>Автодорога Венев-Серебряные Пруды</t>
  </si>
  <si>
    <t>Автодорога "Венев-Серебряные Пруды"-Поветкино</t>
  </si>
  <si>
    <t>Автодорога "Венев-Серебряные Пруды"-Щучье</t>
  </si>
  <si>
    <t>Автодорога "Венев-Серебряные Пруды"-Прудищи</t>
  </si>
  <si>
    <t xml:space="preserve">Автодорога "Венев-Серебряные Пруды"-Большие Заломы   </t>
  </si>
  <si>
    <t>Автодорога "Алексин-Першино"-подъезд к населенному пункту Коровино</t>
  </si>
  <si>
    <t>Автодорога Суходол-Никулино</t>
  </si>
  <si>
    <t>Автодорога Алексин-Мичурино</t>
  </si>
  <si>
    <t>Автодорога Клешня-Спас-Конино</t>
  </si>
  <si>
    <t>Автодорога Алексин-Першино</t>
  </si>
  <si>
    <t>Автодорога Железня-Алексин</t>
  </si>
  <si>
    <t>Автодорога Алексин-Егнышовка-подъезд к г. Алексину</t>
  </si>
  <si>
    <t>Автодорога "Алексин-Першино"-Богучарово</t>
  </si>
  <si>
    <t>Автодорога Слободка-Яшевка</t>
  </si>
  <si>
    <t>Автодорога Ботня-Абрютино-Бунырево</t>
  </si>
  <si>
    <t>Автодорога Алексин-Егнышовка-Ламоново</t>
  </si>
  <si>
    <t>Автодорога Арсеньево-Горбачево</t>
  </si>
  <si>
    <t>Автодорога Белев-Чернь</t>
  </si>
  <si>
    <t>Автодорога "Белев-Чернь"-Мценск</t>
  </si>
  <si>
    <t>Автодорога Щекино-Одоев-Арсеньево</t>
  </si>
  <si>
    <t>Автодорога Тула-Белев</t>
  </si>
  <si>
    <t xml:space="preserve">Автомобильная дорога Мордвес- Даровая </t>
  </si>
  <si>
    <t>Автодорога Богородицк-Товарковский-Куркино</t>
  </si>
  <si>
    <t>Автодорога Богородицк - Епифань</t>
  </si>
  <si>
    <t>Автодорога Богородицк-Суходол</t>
  </si>
  <si>
    <t>Автодорога Быковка-Богородицк</t>
  </si>
  <si>
    <t>Автодорога Богородицк-Епифань-поселок Дачный</t>
  </si>
  <si>
    <t>Автодорога Богородицк-Епифань-автоподъезд к железнодорожному тупику</t>
  </si>
  <si>
    <t>Автодорога Иевлево-Горки</t>
  </si>
  <si>
    <t>Автодорога Венев-Матвеевка</t>
  </si>
  <si>
    <t>Автоподъезд к карьеру Свиридово</t>
  </si>
  <si>
    <t>Автодорога Дьяконово-Аксиньино</t>
  </si>
  <si>
    <t>Автодорога Левобережный-Шахтинский</t>
  </si>
  <si>
    <t>Автодорога Лапотково-Пирогово-автоподъезд от  Ржаво до населенного пункта Сорочинка</t>
  </si>
  <si>
    <t>Автоподъезд к Мордвесской больнице</t>
  </si>
  <si>
    <t>Автоподъезд к населенному пункту Трухачевка</t>
  </si>
  <si>
    <t>Автодорога Островки-Грибовка</t>
  </si>
  <si>
    <t>Автодорога Волово-Баскаково-Панарино</t>
  </si>
  <si>
    <t>Автодорога Волово-Истленьево</t>
  </si>
  <si>
    <t>Автодорога Турдей-Кресты</t>
  </si>
  <si>
    <t>Общая протя жен-               ность</t>
  </si>
  <si>
    <t>Автодорога Турдей-Кресты-Красная Дубрава</t>
  </si>
  <si>
    <t>Автодорога Дворики-Новгородка</t>
  </si>
  <si>
    <t>Автодорога Панарино-Полунинка</t>
  </si>
  <si>
    <t>Автодорога Волово-Панарино-Озерки</t>
  </si>
  <si>
    <t>Автодорога Волово-Осиново</t>
  </si>
  <si>
    <t>Автодорога  "Тула-Белев"-подъезд к населенному пункту Дубна</t>
  </si>
  <si>
    <t>Автодорога Тимофеевка-Головино</t>
  </si>
  <si>
    <t>Автодорога Дубна-Королевка</t>
  </si>
  <si>
    <t>Автодорога Дубна-Лобжа</t>
  </si>
  <si>
    <t>Автодорога Дубна-Скоморошки-"Тула-Белев"</t>
  </si>
  <si>
    <t>Автодорога Скоморошки-Сизенево</t>
  </si>
  <si>
    <t>Автодорога "Воскресенское-Дубна"-Верховье</t>
  </si>
  <si>
    <t>Автодорога "Дубна-Лобжа"-Головино</t>
  </si>
  <si>
    <t>,</t>
  </si>
  <si>
    <t>Автодорога "Тула-Белев"-автоподъезд к населенному пункту Лужное</t>
  </si>
  <si>
    <t>Автодорога "Тула-Белев"-автоподъезд к населенному пункту Шатово</t>
  </si>
  <si>
    <t>Автодорога "Дубна-Упа"- Опочня</t>
  </si>
  <si>
    <t xml:space="preserve"> </t>
  </si>
  <si>
    <t>Автодорога "Тула-Белев"-Храбрищево</t>
  </si>
  <si>
    <t>Автодорога "Тула-Белев"-Слобода</t>
  </si>
  <si>
    <t>Автодорога Рязань-Ряжск-Александр Невский-Данков-Ефремов</t>
  </si>
  <si>
    <t>Автодорога Орел-Ефремов</t>
  </si>
  <si>
    <t>Автодорога  Ярославка-Николаевка</t>
  </si>
  <si>
    <t>Автодорога Кольцово-Мордовка</t>
  </si>
  <si>
    <t>Автодорога Ефремов-Химзавод</t>
  </si>
  <si>
    <t>Автодорога Ефремов-Дубики</t>
  </si>
  <si>
    <t>Автодорога "Орел-Ефремов"-Кочкино</t>
  </si>
  <si>
    <t>Автодорога Малахово-Заокский-музей Поленово</t>
  </si>
  <si>
    <t>Автодорога Алексин-Заокский</t>
  </si>
  <si>
    <t>Автодорога Егорьевск-Коломна-Кашира-Ненашево</t>
  </si>
  <si>
    <t>Автодорога Поленово-Митино-Ланьшино</t>
  </si>
  <si>
    <t>Автодорога Ушаковка-Лесновка-Лаптево</t>
  </si>
  <si>
    <t>Автодорога Малахово-Заокский-музей Поленово-подъезд к населенному пункту Велегож</t>
  </si>
  <si>
    <t>Автодорога Чернь-Медведки</t>
  </si>
  <si>
    <t>Автодорога "Чернь-Медведки"-Архангельское</t>
  </si>
  <si>
    <t xml:space="preserve">Автодорога "Чернь-Медведки"-Закопы      </t>
  </si>
  <si>
    <t>Автодорога "Чернь-Медведки"-Дмитриевка</t>
  </si>
  <si>
    <t>Автодорога "Чернь-Медведки"-Каменка</t>
  </si>
  <si>
    <t xml:space="preserve">Автодорога "Чернь-Медведки"-Изрог </t>
  </si>
  <si>
    <t xml:space="preserve">Автодорога "Чернь-Медведки"-Богословка  </t>
  </si>
  <si>
    <t xml:space="preserve">Автодорога "Чернь-Медведки"-поселок Дачный    </t>
  </si>
  <si>
    <t>Автодорога Архангельское-Галица</t>
  </si>
  <si>
    <t>Автодорога "Архангельское-Галица"-Дружба</t>
  </si>
  <si>
    <t>Автодорога "Архангельское-Галица"-Новоселки</t>
  </si>
  <si>
    <t xml:space="preserve">Автодорога  "Архангельское-Галица"-Мясищево   </t>
  </si>
  <si>
    <t xml:space="preserve">Автодорога Закопы-асфальтобетонный завод </t>
  </si>
  <si>
    <t>Автодорога Кимовск-Новольвовск</t>
  </si>
  <si>
    <t>Автодорога Епифань-Барановка-Саломатовка</t>
  </si>
  <si>
    <t>Автодорога Епифань-Молчаново</t>
  </si>
  <si>
    <t>Автодорога Кимовск-Таболо</t>
  </si>
  <si>
    <t>Автодорога Бучалки-Черемухово</t>
  </si>
  <si>
    <t>Автодорога Суханово-Устье-карьер «Колесовка»</t>
  </si>
  <si>
    <t>Автодорога Щекино-Липки-Киреевск</t>
  </si>
  <si>
    <t>Автодорога Липки-Бородинский-Большие Калмыки</t>
  </si>
  <si>
    <t>Автодорога Киреевск-Теплое</t>
  </si>
  <si>
    <t>Автодорога Болохово- Новое Село</t>
  </si>
  <si>
    <t>Автодорога «Тула-Новомосковск»-автоподъезд к населенному пункту Фатеево</t>
  </si>
  <si>
    <t>Автодорога  Шатск-Гамово</t>
  </si>
  <si>
    <t>Автодорога «Шатск-Гамово»-Шувайка</t>
  </si>
  <si>
    <t>Автодорога "Быковка-Богородицк"-Дедилово-Хрущевка</t>
  </si>
  <si>
    <t>Автодорога «Киреевск-Теплое» -автоподъезд к населенному пункту Прогресс</t>
  </si>
  <si>
    <t>Автодорога Сечено-Майское-Крутицы</t>
  </si>
  <si>
    <t>Автоподъезд к карьеру Подосинки</t>
  </si>
  <si>
    <t>Автоподъезд к населенному пункту Самохваловка</t>
  </si>
  <si>
    <t>Автоподъезд к населенному пункту Птань</t>
  </si>
  <si>
    <t>Автоподъезд к населенному пункту Сумбулово</t>
  </si>
  <si>
    <t>Автоподъезд к населенному пункту Куркино</t>
  </si>
  <si>
    <t>Автодорога Куркино-Андреевка-Рыхотка</t>
  </si>
  <si>
    <t>Обход поселка Куркино</t>
  </si>
  <si>
    <t>Автодорога Кимовск-Епифань-Куликово поле-Кресты</t>
  </si>
  <si>
    <t>Автодорога Ивановка-Грибоедово</t>
  </si>
  <si>
    <t>Автоподъезд к населенному пункту Орловка</t>
  </si>
  <si>
    <t>Автоподъезд к населенному пункту Моховое</t>
  </si>
  <si>
    <t>Автоподъезд к населенному пункту Марьинка</t>
  </si>
  <si>
    <t>Автоподъезд к населенному пункту Маслово</t>
  </si>
  <si>
    <t>Автоподъезд к населенному пункту Сергиевское</t>
  </si>
  <si>
    <t>Автоподъезд к населенному пункту Самарский</t>
  </si>
  <si>
    <t>Автоподъезд к населенному пункту Кресты</t>
  </si>
  <si>
    <t>Автодорога Куркино-Лучки</t>
  </si>
  <si>
    <t>Автодорога Куркино-Клешня</t>
  </si>
  <si>
    <t>Автодорога Тула-Алешня</t>
  </si>
  <si>
    <t>Автодорога Тула-Демидовский карьер</t>
  </si>
  <si>
    <t>Автодорога Косая Гора- Скуратово-Лутовиново</t>
  </si>
  <si>
    <t>Автодорога "Тула-Новомосковск"-Прилепы</t>
  </si>
  <si>
    <t>Автодорога "Тула-Демидовский карьер"-Шатск</t>
  </si>
  <si>
    <t>Автодорога Косая Гора-Хопилово</t>
  </si>
  <si>
    <t>Автодорога  Тула-Алексин</t>
  </si>
  <si>
    <t>Автодорога Алешня-Мерлиновка</t>
  </si>
  <si>
    <t>Автодорога Скуратово-Фалдино-Кишкино</t>
  </si>
  <si>
    <t>Автодорога Глухие Поляны-Демидовка</t>
  </si>
  <si>
    <t>Автодорога Тула-Белев-автоподъезд к населенному пункту Иншинский</t>
  </si>
  <si>
    <t>Автодорога Хомяково-Архангельское</t>
  </si>
  <si>
    <t>Автодорога "Тула- Алексин" – населенный пункт Кривцово</t>
  </si>
  <si>
    <t>Автодорога Тула-Морозовка</t>
  </si>
  <si>
    <t>Автодорога "Косая Гора-Хопилово"-Прудное</t>
  </si>
  <si>
    <t>Автодорога Алешня- Мерлиновка –Борщовка</t>
  </si>
  <si>
    <t>Автодорога "Тула-Новомосковск"-автоподъезд к населенному пункту Ильинка</t>
  </si>
  <si>
    <t>Автодорога Струково- Горюшино</t>
  </si>
  <si>
    <t>Автодорога Архангельское-Федоровка</t>
  </si>
  <si>
    <t>Автоподъезд к населенному пункту Юрьево</t>
  </si>
  <si>
    <t>Автодорога Тула-Новомосковск</t>
  </si>
  <si>
    <t>Автодорога Голодское-Суворов-Одоев</t>
  </si>
  <si>
    <t>Автодорога Одоев-Плавск</t>
  </si>
  <si>
    <t>Автодорога Одоев-Петровское-Горбачево</t>
  </si>
  <si>
    <t>Автодорога Плавск-Сорочинка</t>
  </si>
  <si>
    <t>Автодорога Плавск-Мещерино-п. Диктатура</t>
  </si>
  <si>
    <t>Автодорога Горбачево-Липицы</t>
  </si>
  <si>
    <t>Автодорога "Горбачево-Липицы"-автоподъезд к населенному пункту Стройка</t>
  </si>
  <si>
    <t>Автоподъезд к населенному пункту Соковнино через Гремячево</t>
  </si>
  <si>
    <t>Автоподъезд к населенному пункту Камынино</t>
  </si>
  <si>
    <t>Автоподъезд к населенному пункту Ивановское</t>
  </si>
  <si>
    <t>Автодорога Плавск-Мещерино-п.Диктатура-Ивановское-населенный пункт Никольское</t>
  </si>
  <si>
    <t>Автодорога Плавск-Мещерино-п.Диктатура-Ивановское-населенный пункт Никольское-Васильевское</t>
  </si>
  <si>
    <t>Автодорога "Плавск-Сорочинка"-населенный пункт Камынино</t>
  </si>
  <si>
    <t xml:space="preserve"> Автодорога   Чекалин-Суворов-Ханино</t>
  </si>
  <si>
    <t>Автоподъезд к  шахте Песоченская</t>
  </si>
  <si>
    <t>Автодорога Черепеть-Мишнево</t>
  </si>
  <si>
    <t>Автодорога Ханино-Малиновка</t>
  </si>
  <si>
    <t>Автодорога Черепеть-Мишнево-Телятинки</t>
  </si>
  <si>
    <t>Автодорога Голодское-Суворов-Одоев- автоподъезд к асфальтобетонному заводу ДРСУ</t>
  </si>
  <si>
    <t>Автодорога Голодское-Суворов-Одоев- автоподъезд к населенному пункту Березово</t>
  </si>
  <si>
    <t>Автоподъезд к населенному пункту Садовод</t>
  </si>
  <si>
    <t>Автодорога Клекотки-Новольвовск</t>
  </si>
  <si>
    <t>Автомобильная  дорога Лапотково-Ефремов</t>
  </si>
  <si>
    <t>Автомобильная дорога Плавск-Марьино</t>
  </si>
  <si>
    <t>Автомобильная дорога Киреевск-Теплое</t>
  </si>
  <si>
    <t>Автомобильная дорога Теплое-Троекурово</t>
  </si>
  <si>
    <t>Автомобильная дорога Тула-Белев</t>
  </si>
  <si>
    <t>Автомобильная дорога «Киреевск-Теплое» -автоподъезд к населенному пункту Новоспасское</t>
  </si>
  <si>
    <t>Автомобильная дорога «Киреевск-Теплое» -автоподъезд к населенному пункту Сечено</t>
  </si>
  <si>
    <t>Автомобильная дорога Щекино-Липки-Киреевск-Приупский-Верхнее Упинское водохранилище</t>
  </si>
  <si>
    <t>Автомобильная дорога "Щекино-Липки-Киреевск"-Приупский-Сеченский</t>
  </si>
  <si>
    <t>Белев</t>
  </si>
  <si>
    <t>Белевский</t>
  </si>
  <si>
    <t>Автодорога Белев-Ровно-Слобода</t>
  </si>
  <si>
    <t>Автодорога Белев-Ровно-Слобода-Мишенское-Зайцево</t>
  </si>
  <si>
    <t>Автодорога Белев-Березово-Козельск</t>
  </si>
  <si>
    <t>Автодорога Белев-Хочево</t>
  </si>
  <si>
    <t>Автодорога Березово-Конново</t>
  </si>
  <si>
    <t>Автоподъезд к населенному пункту Кураково от автодороги Тула-Белев</t>
  </si>
  <si>
    <t>Автоподъезд к населенному пункту Манаенки от автодороги Тула-Белев</t>
  </si>
  <si>
    <t>Автоподъезд к населенному пункту Болото от  автодороги Тула-Белев</t>
  </si>
  <si>
    <t>Автоподъезд к населенному пункту Мишенское от автодороги Белев-Ровно-Слобода-Зайцево</t>
  </si>
  <si>
    <t xml:space="preserve">Объездная автомобильная дорога в промышленную зону города Советска </t>
  </si>
  <si>
    <t>Алексин- Першино- Колюпаново</t>
  </si>
  <si>
    <t>Ефремов- Медовая</t>
  </si>
  <si>
    <t>Автодорога Арсеньево-Литвиново</t>
  </si>
  <si>
    <t>Автодорога Арсеньево-Араны-Протасово  до автодороги "Белев-Чернь"-Мценск</t>
  </si>
  <si>
    <t>Автодорога Арсеньево-Астапово от автодороги Щекино-Одоев-Арсеньево</t>
  </si>
  <si>
    <t>Автоподъезд к населенному пункту Центральный от автодороги Белев-Чернь</t>
  </si>
  <si>
    <t>Автодорога Арсеньево-хлебоприемный пункт от автодороги Арсеньево-Литвиново</t>
  </si>
  <si>
    <t>Автоподъезд к населенному пункту Кузьменки от автодороги Арсеньево-Араны</t>
  </si>
  <si>
    <t>Автоподъезд к населенному пункту Рахлеево от автодороги Арсеньево-Араны</t>
  </si>
  <si>
    <t>Автоподъезд к пионерскому лагерю "Зорька" от автодороги Арсеньево-Араны</t>
  </si>
  <si>
    <t>Автоподъезд к населенному пункту Октябрьский от автодороги Арсеньево-Горбачево</t>
  </si>
  <si>
    <t>Автоподъезд к населенному пункту Мокрое через  Первомайский от автодороги Арсеньево-Горбачево</t>
  </si>
  <si>
    <t>Автоподъезд к населенному пункту Ясенки от автодороги Арсеньево-Горбачево</t>
  </si>
  <si>
    <t>Автоподъезд к населенному пункту Иста от автодороги Арсеньево-Литвиново</t>
  </si>
  <si>
    <t>Автоподъезд к населенному пункту Боброво от автодороги Арсеньево-Литвиново</t>
  </si>
  <si>
    <t>Автоподъезд к населенному пункту Меркулово от автодороги Арсеньево-Литвиново</t>
  </si>
  <si>
    <t>Автодорога «Арсеньево-Араны»-Прилепы-Хлопово-Стрикино</t>
  </si>
  <si>
    <t>Автодорога "Белев-Чернь"-Мценск -автоподъезд к населенному пункту Фурсово</t>
  </si>
  <si>
    <t>Всего:</t>
  </si>
  <si>
    <t>Арсеньево</t>
  </si>
  <si>
    <t>Арсеньевский</t>
  </si>
  <si>
    <t>Автодорога Кашира-Серебрянные Пруды-Кимовск-Узловая</t>
  </si>
  <si>
    <t>Автодорога "Тула-Новомосковск"-Сокольники-Березовка</t>
  </si>
  <si>
    <t>Автодорога Новомосковск 11-Богдановка</t>
  </si>
  <si>
    <t>Автомобильная дорога Маклец -Прохоровка</t>
  </si>
  <si>
    <t>Автодорога Новомосковск-Ключевка</t>
  </si>
  <si>
    <t>Автодорога Новомосковск-Княгинино</t>
  </si>
  <si>
    <t>Автодорога Сокольники-Петрово Избищи</t>
  </si>
  <si>
    <t>Автодорога Шахта 33-шахта 38- шахта 39/40-Сокольники</t>
  </si>
  <si>
    <t>Автодорога Спасское-Ольховец-Кукуй</t>
  </si>
  <si>
    <t>Автодорога Сергеевка-Осаново</t>
  </si>
  <si>
    <t>Подьезд к станции Задонская</t>
  </si>
  <si>
    <t>Подъезд к  населенному пункту Ольховец</t>
  </si>
  <si>
    <t>Подъезд к населенному пункту Спасское</t>
  </si>
  <si>
    <t>Автодорога Тетяковка -Большие Стрельцы</t>
  </si>
  <si>
    <t>Автодорога Ширино- Бороздино</t>
  </si>
  <si>
    <t>Автодорога Озерки-Алмазово</t>
  </si>
  <si>
    <t>Автодорога Новомовсковск 11-шахта-Подмосковная</t>
  </si>
  <si>
    <t>Подъезд к населенному пункту Урусово</t>
  </si>
  <si>
    <t>Подъезд к населенному пункту Шишлово</t>
  </si>
  <si>
    <t>Подъезд к населенному пункту Гремячее</t>
  </si>
  <si>
    <t>Подъезд к населенному пункту Стрельцы</t>
  </si>
  <si>
    <t>Подъезд к населенному пункту Красный Богатырь</t>
  </si>
  <si>
    <t>Подъезд к населенному пункту Улановка</t>
  </si>
  <si>
    <t>Подъезд к населенному пункту Пушкари</t>
  </si>
  <si>
    <t>Подъезд к населенному пункту Коммунар</t>
  </si>
  <si>
    <t>Автодорога Коммунар-Правда</t>
  </si>
  <si>
    <t>Подъезд к населенному пункту Тетяковка</t>
  </si>
  <si>
    <t>Подъезд к Гремячевскому молокозаводу</t>
  </si>
  <si>
    <t>Подъезд к карьеру Беломестный</t>
  </si>
  <si>
    <t>Подъезд к населенному пункту Первомайский</t>
  </si>
  <si>
    <t>Новомосковский</t>
  </si>
  <si>
    <t>Автодорога Ханино-Дальнерусаново</t>
  </si>
  <si>
    <t>Автодорога М - 2 "Крым" старого направления - Гурово</t>
  </si>
  <si>
    <t>Автоподъезд к п. Михайловское от бывшего пионерского лагеря "Чайка"</t>
  </si>
  <si>
    <t>Автодорога М - 2 "Крым" старого направления - автоподъезд к н.п. Маяк</t>
  </si>
  <si>
    <t>Горбачево - Никольское</t>
  </si>
  <si>
    <t>Автодорога "Дубна-Скоморошки"-Сухаревкий</t>
  </si>
  <si>
    <t>Автодорога "Дубна-Скоморошки - Сухаревский"-Семеновка</t>
  </si>
  <si>
    <t>Автоподъезд к населенному пункту Рыльское</t>
  </si>
  <si>
    <t xml:space="preserve">Автодорога "Лапотково-Ефремов"-Степной </t>
  </si>
  <si>
    <t>Автодорога "Лапотково-Ефремов"-Шкилевка</t>
  </si>
  <si>
    <t>Автодорога «Болохово-Шварцевский»-автоподъезд к населенному пункту Улановский</t>
  </si>
  <si>
    <t>Автодорога «Болохово-Шварцевский»-автоподъезд к населенному пункту Стубленка</t>
  </si>
  <si>
    <t>Автодорога «Болохово-Шварцевский»</t>
  </si>
  <si>
    <t>Автоподъезд к населенному пункту Александровка</t>
  </si>
  <si>
    <t>Автомобильная дорога Щекино-Липки-Киреевск-автоподъезд к населенному пункту Хрущевка</t>
  </si>
  <si>
    <t>Автодорога Барыково-Коптево-Садки</t>
  </si>
  <si>
    <t>Автодорога "Косая Гора - Хопилово" автоподъезд к населенному пункту Уваровка</t>
  </si>
  <si>
    <t>Автодорога Щекино-Ломинцевский</t>
  </si>
  <si>
    <t>Автоподъезд к населенному пункту Ржаво</t>
  </si>
  <si>
    <t>Автодорога "Лапотково –Пирогово" –Новоникольское</t>
  </si>
  <si>
    <t>Автодорога Бухоновский - Новые Выселки</t>
  </si>
  <si>
    <t xml:space="preserve">Автодорога "Лапотково - Ефремов" -Чермошня - подъезд к н.п. Львово </t>
  </si>
  <si>
    <t>Автоподъезд к населенному пункту Троицкий от автодороги Чернь-Медведки</t>
  </si>
  <si>
    <t>Автоподъезд к населенному пункту Лужны от автодороги "Чернь-Медведки" - Ержино</t>
  </si>
  <si>
    <t>Автоподъезд к населенному пункту Новое Покровское от автодороги Чернь-Медведки</t>
  </si>
  <si>
    <t>Автоподъезд к населенному пункту Троицкое - Бачурино</t>
  </si>
  <si>
    <t>Автоподъезд к населенному пункту Горьковский</t>
  </si>
  <si>
    <t>Автоподъезд к н.п. Центральный</t>
  </si>
  <si>
    <t>Подлесное - Алексеевка</t>
  </si>
  <si>
    <t>Автодорога Ханино - Новое-Ханино</t>
  </si>
  <si>
    <t>"Узловая - 2 Россошинская" - автоподъезд к населенному пункту Ильинка</t>
  </si>
  <si>
    <t>Автодорога Донской- Майский</t>
  </si>
  <si>
    <t>Автодорога Узловая- 2 Россошинская</t>
  </si>
  <si>
    <t>Надо делать новую дислокацию не понятно где идет</t>
  </si>
  <si>
    <t>Каменные</t>
  </si>
  <si>
    <t>Комбинированные</t>
  </si>
  <si>
    <t>шт</t>
  </si>
  <si>
    <t>м</t>
  </si>
  <si>
    <t>комбинированные</t>
  </si>
  <si>
    <t>Автодорога Левобережный-Каменка</t>
  </si>
  <si>
    <t>Епифань - Кораблино</t>
  </si>
  <si>
    <t>Автодорога Тула-Ленинский</t>
  </si>
  <si>
    <t>Автодорога Тула - Щекино-Ломинцево</t>
  </si>
  <si>
    <t>Автодорога Огаревка - Верхние Суры</t>
  </si>
  <si>
    <t>Автомобильная дорога Малынь-Чириково</t>
  </si>
  <si>
    <t>Ханино - Красное  Михайлово</t>
  </si>
  <si>
    <t>Автоподъезд к населенному пункту Михайловский</t>
  </si>
  <si>
    <t>керамические</t>
  </si>
  <si>
    <t>Автодорога Автоподъезд  к населенному пункту Жестовое</t>
  </si>
  <si>
    <t xml:space="preserve">Автодорога "Архангельское-Галица"--Долгие Лески  </t>
  </si>
  <si>
    <t>Автодорога Алексин-Малое Савватеево</t>
  </si>
  <si>
    <t>Автоподъезд к ГУЗ "Тульская областная клиническая больница №2 им Л.Н. Толстого"</t>
  </si>
  <si>
    <t>Автоподъезд к Музею- усадьбе</t>
  </si>
  <si>
    <t>Автодорога Арсеньево - Араны - Славный - Дьяково - Медвежка</t>
  </si>
  <si>
    <t>н/у</t>
  </si>
  <si>
    <t>металические</t>
  </si>
  <si>
    <t>деревяные</t>
  </si>
  <si>
    <t>металлические</t>
  </si>
  <si>
    <t>деревянные</t>
  </si>
  <si>
    <t>Автодорога Манаенки - Синяково</t>
  </si>
  <si>
    <t>Объездная дорога населенного пункта Товарковский</t>
  </si>
  <si>
    <t>Автодорога Новое Клейменово-Ясногорск-Мордвес</t>
  </si>
  <si>
    <t>Автоподъезд к химзаводу</t>
  </si>
  <si>
    <t xml:space="preserve">Автодорога автоподъезд к населенному пункту Черкассы от автомобильной дороги «Чернь-Медведки»-Закопы  </t>
  </si>
  <si>
    <t>Автомобильная дорога Новомосковск-11-Маклец</t>
  </si>
  <si>
    <t>Автодорога Спицинский –Иваньково -Есуковский</t>
  </si>
  <si>
    <t>металличес-                кие</t>
  </si>
  <si>
    <t>деревян-ные</t>
  </si>
  <si>
    <t>металличес- кие</t>
  </si>
  <si>
    <t>Подпорные стенки</t>
  </si>
  <si>
    <t>Керамические</t>
  </si>
  <si>
    <t>Автомобильная дорога "Алексин-Першино"-подъезд к населенному пункту Сенево</t>
  </si>
  <si>
    <t>Автодорога "Алексин-Першино"-подъезд к населенному пункту Борисово</t>
  </si>
  <si>
    <t>Автодорога "Алексин-Першино"-подъезд к населенному пункту Панское</t>
  </si>
  <si>
    <t>Автодорога "Алексин-Першино"-подъезд к населенному пункту Ломинцево</t>
  </si>
  <si>
    <t>Автодорога "Богородицк -Товарковский - Куркино" - подъезд к н.п. Красные Буйцы</t>
  </si>
  <si>
    <t>Автодорога "Богородицк-Товарковский-Куркино"-подъезд к населенному пункту Папоротка</t>
  </si>
  <si>
    <t>Автодорога "Богородицк-Товарковский-Куркино"-автоподъезд к населенному пункту Малевка</t>
  </si>
  <si>
    <t>Автодорога "Богородицк-Товарковский-Куркино"- Бахметьево-Гагарино-Каменка</t>
  </si>
  <si>
    <t>Автодорога "Богородицк-Товарковский-Куркино"-автоподъезд к населенному пункту Левинка</t>
  </si>
  <si>
    <t>Автодорога "Волово-Баскаково- Панарино"-подъезд к населенному пункту Становая</t>
  </si>
  <si>
    <t>Автодорога "Дубна-Лобжа"-Ясеновая</t>
  </si>
  <si>
    <t>Автодорога "Воскресенское-Дубна"-станция Поречье-Бабошино</t>
  </si>
  <si>
    <t>Автодорога "Дубна-Новое-Павшино"-Панковичи</t>
  </si>
  <si>
    <t>Автодорога "Рязань-Ряжск-Александр Невский-Данков-Ефремов"-автоподъезд к населенному пункту Красина</t>
  </si>
  <si>
    <t>Автодорога "Рязань-Ряжск-Александр Невский-Данков-Ефремов"-автоподъезд к населенному пункту Мечнянка</t>
  </si>
  <si>
    <t>Автодорога "Рязань-Ряжск-Александр Невский-Данков-Ефремов"-автоподъезд к населенному пункту Октябрьский</t>
  </si>
  <si>
    <t>Автодорога "Ярославка-Николаевка"-Яндовка</t>
  </si>
  <si>
    <t>Автодорога"Кольцово-Мордовка"-населенный пункт Первомайский</t>
  </si>
  <si>
    <t>Автодорога М-2 "Крым" старого направления - Русятино - Дворяниново</t>
  </si>
  <si>
    <t>Автодорога "Егорьевск-Коломна-Кашира-Ненашево"-автоподъезд к населенному пункту Шульгино</t>
  </si>
  <si>
    <t>Автодорога "Егорьевск-Коломна-Кашира-Ненашево"-автоподъезд к населенному пункту Миротинский</t>
  </si>
  <si>
    <t>Автодорога "М-2 Крым" старого направления -автоподъезд к населенному пункту Немцово</t>
  </si>
  <si>
    <t>Автодорога "Алексин-Заокский"-автоподъезд к населенному пункту Бутиково</t>
  </si>
  <si>
    <t>Автодорога М-2 "Крым" старого направления -автоподъезд к городу Серпухову</t>
  </si>
  <si>
    <t>Автодорога М-2 "Крым" старого направления - Русятино-Дворяниново-автоподъезд к населенному пункту Савино</t>
  </si>
  <si>
    <t>Автодорога М-2 "Крым" старого направления -автоподъезд к населенному пункту Прокшино</t>
  </si>
  <si>
    <t>Автодорога "Алексин-Заокский"-автоподъезд к населенному пункту Масолово</t>
  </si>
  <si>
    <t>Автодорога "Орел-Ефремов"-автоподъезд к населенному пункту Каменское</t>
  </si>
  <si>
    <t>Автодорога "Орел-Ефремов"-Каменское- Черкассы</t>
  </si>
  <si>
    <t>Автодорога "Кашира-Серебряные Пруды-Кимовск-Узловая"-автоподъезд к населенному пункту Зубовский</t>
  </si>
  <si>
    <t>Автодорога "Кашира-Серебряные Пруды-Кимовск-Узловая"-автоподъезд к населенному пункту Александровка</t>
  </si>
  <si>
    <t>Автодорога "Кашира-Серебряные Пруды-Кимовск-Узловая"-автоподъезд к населенному пункту Зубовка</t>
  </si>
  <si>
    <t>Автодорога "Кашира-Серебряные Пруды-Кимовск-Узловая"-автоподъезд к населенному пункту Новый</t>
  </si>
  <si>
    <t>Автомобильная дорога "Кашира-Серебряные Пруды-Кимовск-Узловая"-автоподъезд к населенному пункту Гранковский</t>
  </si>
  <si>
    <t>Автодорога "Кашира-Серебряные Пруды-Кимовск-Узловая"-автоподъезд к населенному пункту Дружба</t>
  </si>
  <si>
    <t>Автодорога "Кимовск-Епифань-Куликово поле-Кресты" -автоподъезд к населенному пункту Краснополье</t>
  </si>
  <si>
    <t>Автодорога "Кимовск-Таболо"-автоподъезд к населенному пункту Кропотово</t>
  </si>
  <si>
    <t>Автодорога "Кимовск-Епифань-Куликово поле-Кресты"-автоподъезд к населенному пункту  Муравлянка</t>
  </si>
  <si>
    <t>Автодорога "Кимовск-Епифань-Куликово поле-Кресты"-автоподъезд к населенному пункту Молоденки</t>
  </si>
  <si>
    <t>Автодорога "Кимовск-Епифань-Куликово поле-Кресты" -автоподъезд к населенному пункту Устье</t>
  </si>
  <si>
    <t>Автодорога "Кимовск-Епифань Куликово поле-Кресты"-автоподъезд к населенному пункту Милославщино</t>
  </si>
  <si>
    <t>Автодорога" Кимовск-Епифань- Куликово поле-Кресты" -автоподъезд к населенному пункту Монастырщина</t>
  </si>
  <si>
    <t>Автодорога "Кимовск-Новольвовск"-автоподъезд к населенному пункту Апарки</t>
  </si>
  <si>
    <t>Автодорога "Кимовск-Новольвовск"-автоподъезд к населенному пункту Львово</t>
  </si>
  <si>
    <t>Автодорога "Кимовск-Новольвовск"- автоподъезд  к  деревне Кашино</t>
  </si>
  <si>
    <t>Автодорога "Левобережный - Шахтинский" - автоподъезд к населенному пункту Угольный</t>
  </si>
  <si>
    <t>Автодорога  "Тула-Новомосковск"-Сергиевское-Шатск</t>
  </si>
  <si>
    <t>Автодорога "Тула-Новомосковск"-подьезд к населенному пункту Октябрьский</t>
  </si>
  <si>
    <t>Автодорога "Быковка-Богородицк"-автоподъезд к городу Киреевск</t>
  </si>
  <si>
    <t>Автомобильная дорога "Быковка-Богородицк"-автоподъезд к населенному пункту Октябрьский</t>
  </si>
  <si>
    <t>Автомобильная дорога "Быковка-Богородицк"-автоподъезд к населенному пункту Октябрьский  через  фабрики</t>
  </si>
  <si>
    <t>Автодорога "Липки-Бородинский-Большие Калмыки"-автоподъезд к населенному пункту Долгое</t>
  </si>
  <si>
    <t>Автомобильная дорога "Липки-Бородинский-Большие Калмыки"-Круглое-Подосинки</t>
  </si>
  <si>
    <t>Автомобильная дорога "Липки-Бородинский-Большие Калмыки"-автоподъезд к населенному пункту Гвардейский</t>
  </si>
  <si>
    <t>Автомобильная дорога "Щекино-Липки-Киреевск"-автоподъезд к населенному пункту Березовский</t>
  </si>
  <si>
    <t>Автомобильная дорога "Щекино-Липки-Киреевск"-автоподъезд к населенному пункту Бородино</t>
  </si>
  <si>
    <t>"Ивановка -Грибоедово" - подъезд к турбазе</t>
  </si>
  <si>
    <t>Автодорога "Тула-Белев"-автоподъезд к населенному пункту Малахово</t>
  </si>
  <si>
    <t>Автодорога "Тула-Белев"-автоподъезд к населенному пункту Садки</t>
  </si>
  <si>
    <t>Автодорога "Тула-Белев"-автоподъезд к населенному пункту Зайцево</t>
  </si>
  <si>
    <t>Автодорога "Тула- Алешня" - автоподъезд к населенному пункту Рождество</t>
  </si>
  <si>
    <t>Автодорога "Тула- Алешня"- автоподъезд к населенному пункту Первомайский</t>
  </si>
  <si>
    <t>Автодорога "Тула-Белев"-автоподъезд к населенному пункту Рассвет</t>
  </si>
  <si>
    <t>Автодорога "Новомосковск II - шахта Подмосковная" - автоподъезд к н.п. Правда</t>
  </si>
  <si>
    <t>Автодорога "Щекино-Одоев-Арсеньево"-подъезд к населенному пункту Скобачево</t>
  </si>
  <si>
    <t>Автодорога "Щекино-Одоев-Арсеньево"-подъезд к населенному пункту Лосинское</t>
  </si>
  <si>
    <t>Автодорога "Щекино-Одоев-Арсеньево"-подъезд к населенному пункту Площадский</t>
  </si>
  <si>
    <t>Автодорога "Щекино-Одоев-Арсеньево"-подъезд к населенному пункту Пчельна</t>
  </si>
  <si>
    <t>Автодорога "Тула-Белев"-подъезд к населенному пункту Кашово</t>
  </si>
  <si>
    <t>Автодорога "Тула-Белев"- подъезд к населенному пункту Сомово</t>
  </si>
  <si>
    <t>Автодорога "Тула-Белев"- подъезд к населенному пункту Маловель</t>
  </si>
  <si>
    <t>Автодорога "Тула-Белев"- подъезд к населенному пункту Татьево</t>
  </si>
  <si>
    <t>Автодорога "Тула-Белев"-подъезд к населенному пункту Яхонтово</t>
  </si>
  <si>
    <t>Автодорога "Голодское-Суворов-Одоев" -подъезд к населенному пункту Окороково</t>
  </si>
  <si>
    <t>Автодорога "Одоев-Плавск"-подъезд к населенному пункту Березово</t>
  </si>
  <si>
    <t>Автодорога "Одоев-Плавск"-подъезд к населенному пункту Стояново</t>
  </si>
  <si>
    <t>Автодорога "Одоев-Петровское-Горбачево"- подъезд к населенному пункту Николо- Жупань</t>
  </si>
  <si>
    <t>Автодорога "Щекино-Одоев-Арсеньево"-подъезд к населенному пункту Завалово</t>
  </si>
  <si>
    <t>Автодорога "Голодское-Суворов-Одоев" к населенному пункту Говоренки</t>
  </si>
  <si>
    <t>"Одоев  - Плавск" - Юсупово</t>
  </si>
  <si>
    <t>Автодорога "Одоев-Плавск"-Частое</t>
  </si>
  <si>
    <t>Автодорога "Калуга - Перемышль - Белев Орел"- автоподъезд к н.п. Веретье</t>
  </si>
  <si>
    <t>Автодорога "Калуга-Перемышль-Белев - Орел"-автоподъезд к населенному пункту  Машковичи</t>
  </si>
  <si>
    <t>Автодорога "Калуга-Перемышль- Белев - Орел"-автоподъезд к населенному пункту Кипеть</t>
  </si>
  <si>
    <t>Автодорога "Калуга - Перемышль - Белев - Орел"- автоподъезд к н.п. Селюково</t>
  </si>
  <si>
    <t>Автодорога "Калуга-Перемышль-Белев - Орел"-автоподъезд к населенному пункту Желоба</t>
  </si>
  <si>
    <t>Автодорога "Чекалин-Суворов-Ханино"-автоподъезд к населенному пункту Рождественно</t>
  </si>
  <si>
    <t>Автодорога "Чекалин-Суворов-Ханино"-автоподъезд к населенному пункту Свойно</t>
  </si>
  <si>
    <t>Автодорога "Чекалин-Суворов-Ханино"-автоподъезд к населенному пункту Краинка</t>
  </si>
  <si>
    <t>Автодорога "Голодское-Суворов-Одоев"-автоподъезд к населенному пункту Збродовский</t>
  </si>
  <si>
    <t>Автодорога "Голодское-Суворов-Одоев" автоподъезд к населенному пункту Лужки</t>
  </si>
  <si>
    <t>Автодорога "Чекалин-Суворов-Ханино"-автоподъезд к населенному пункту Балево</t>
  </si>
  <si>
    <t>Автомобильная дорога "Лапотково-Ефремов"- Большое Минино</t>
  </si>
  <si>
    <t>Автодорога "Богородицк-Епифань"- автоподъезд к населенному пункту Пестово через Кондуки</t>
  </si>
  <si>
    <t>Автодорога "Узловая - Богородицк" - Марьинка автоподъезд к населенному пункту Вельмино</t>
  </si>
  <si>
    <t>Автодорога "Кашира-Серебряные Пруды-Кимовск-Узловая"-автоподъезд к населенному пункту Мельгуново</t>
  </si>
  <si>
    <t>Автодорога "Тула-Новомосковск"-автоподъезд к населенному пункту Шаховское</t>
  </si>
  <si>
    <t>Автодорога "Узловая -Богородицк"-автоподъезд к населенному пункту Марьинка</t>
  </si>
  <si>
    <t>Автодорога "Узловая -Богородицк"- автоподъезд к населенному пункту Кондрово</t>
  </si>
  <si>
    <t>Автодорога "Богородицк-Епифань"- автоподъезд к населенному пункту Бестужево</t>
  </si>
  <si>
    <t>Автодорога "Кашира-Серебряные Пруды-Кимовск-Узловая-Мельгуново" - автоподъезд к населенному пункту Волково</t>
  </si>
  <si>
    <t>Автодорога "Донской-Богородицк" -автоподъезд к населенному пункту Романцево</t>
  </si>
  <si>
    <t>Автодорога "Донской-Богородицк" - автоподъезд к населенному пункту Полунино</t>
  </si>
  <si>
    <t>Автодорога "Узловая - Богородицк" -автоподъезд к населенному пункту Болотовка через Прилесье</t>
  </si>
  <si>
    <t>Автодорога "Тула-Новомосковск"-Малая Россошка</t>
  </si>
  <si>
    <t>Автодорога "Лапотково-Ефремов"-автоподъезд к населенному пункту  Грецовка</t>
  </si>
  <si>
    <t xml:space="preserve">Автодорога "Лапотково-Ефремов"-автоподъезд к населенному пункту Царево  </t>
  </si>
  <si>
    <t>Автодорога "Лапотково-Ефремов"-автоподъезд к населенному пункту Липово</t>
  </si>
  <si>
    <t>Автодорога "Лапотково-Ефремов"-автоподъезд к населенному пункту Чермошня</t>
  </si>
  <si>
    <t>Автодорога "Щекино-Водозабор"-автоподъезд к населенному пункту Селиваново</t>
  </si>
  <si>
    <t>Автодорога "Щекино-Одоев-Арсеньево"-автоподъезд к населенному пункту Малынь</t>
  </si>
  <si>
    <t>Автодорога "Лапотково-Пирогово"-автоподъезд к населенному пункту Лазарево</t>
  </si>
  <si>
    <t>Автодорога "Лапотково-Ефремов"- Грецовка автоподъезд к населенному пункту Красные Холмы</t>
  </si>
  <si>
    <t>Автодорога "Щекино-Одоев -Арсеньево"-автоподъезд к населенному пункту Селиваново</t>
  </si>
  <si>
    <t>Автодорога "Щекино-Ломинцевский"-автоподъезд к  д. Ломинцево</t>
  </si>
  <si>
    <t>Автодорога "Новое Клейменово-Ясногорск-Мордвес"-автоподъезд к населенному пункту Воловниково</t>
  </si>
  <si>
    <t>Автодорога "Новое Клейменово-Ясногорск-Мордвес"-автоподъезд к населенному пункту Бобровские Выселки</t>
  </si>
  <si>
    <t>Автодорога "Новое-Клейменово-Ясногорск-Мордвес"-автоподъезд к населенному пункту Милино</t>
  </si>
  <si>
    <t>Автодорога "Новое Клейменово-Ясногорск-Мордвес"-автоподъезд к населенному пункту Тайдаково</t>
  </si>
  <si>
    <t>Автодорога "Тула- Алексин" -подъезд к н.п. Большое Шелепино</t>
  </si>
  <si>
    <t>Автодорога "Алексин-Першино-Авангард"-подъезд к населенному пункту Бизюкино-Скороварово</t>
  </si>
  <si>
    <t>Автодорога "Богородицк-Епифань"-шахта 2/3-поселок Гора-Корсаково-Каменка-Суходол</t>
  </si>
  <si>
    <t>Автоподъезд к населенному пункту Гвардейский от автодороги  "Дубна-Скоморошки"</t>
  </si>
  <si>
    <t>Автодорога "Кашира-Серебряные Пруды-Кимовск-Узловая"-автоподъезд к населенному пункту Пронь</t>
  </si>
  <si>
    <t>Автомобильная дорога "Тула-Новомосковск"-автоподъезд к населенному пункту Болохово</t>
  </si>
  <si>
    <t>Автодорога "Тула-Белев"- подъезд к населенному пункту Апухтино</t>
  </si>
  <si>
    <t>Автодорога "Одоев-Плавск"-подъезд к населенному пункту Рылево</t>
  </si>
  <si>
    <t>Автодорога "Донской-Богородицк"-автоподъезд к населенному пункту Смородино</t>
  </si>
  <si>
    <t>Автодорога "Узловая -Богородицк"- автоподъезд к населенному пункту Федоровка</t>
  </si>
  <si>
    <t>Автодорога "Богородицк-Епифань"- автоподъезд к населенному пункту Бутырки</t>
  </si>
  <si>
    <t>Автодорога "Новое Клейменово-Ясногорск-Мордвес"-автоподъезд к населенному пункту Теляково</t>
  </si>
  <si>
    <t>"Тула - Новомосковск" ( через обход г. Узловая) - автоподъезд к населенному пункту Пашково</t>
  </si>
  <si>
    <t>Автодорога "Тула-Новомосковск"- (через обход  г.Узловая) - автоподъезд к населенному пункту Каменецкий</t>
  </si>
  <si>
    <t>Автодорога Тула-Новомосковск (через обход  г. Узловая)</t>
  </si>
  <si>
    <t>Автомобильная дорога Тула-Новомосковск (через обход  г. Узловая)</t>
  </si>
  <si>
    <t>Рязань-Ряжск-Александр Невский-Данков-Ефремов км146+700-км151+118 (подъезд к зернохранилищу вместимостью 1400т в н.п.Козьминский)</t>
  </si>
  <si>
    <t>Автодорога Черепеть-Доброе-Северо-Агеевский</t>
  </si>
  <si>
    <t xml:space="preserve">"Алексин – Малое Савватеево"-Шопино  </t>
  </si>
  <si>
    <t>Солопенки – Кузнецы – Жуково - Малое Савватеево</t>
  </si>
  <si>
    <t xml:space="preserve">"Алексин- Малое Савватеево"- Колосово </t>
  </si>
  <si>
    <t>Арсеньево- Араны-Славный-Дьяково-Медвежка</t>
  </si>
  <si>
    <t xml:space="preserve">"Р-92  Калуга-Перемышль-Белев-Орел"- Николо-Гастунь-Хрящ  </t>
  </si>
  <si>
    <t>"Р-92  Калуга-Перемышль-Белев-Орел"-автоподъезд к населенному пункту Володьково</t>
  </si>
  <si>
    <t>"Р-92  Калуга-Перемышль-Белев-Орел"- автоподъезд к населенному пункту Зайцево</t>
  </si>
  <si>
    <t>"Р-92  Калуга-Перемышль-Белев-Орел"- Николо-Гастунь</t>
  </si>
  <si>
    <t>"Р-92  Калуга-Перемышль-Белев-Орел"-автоподъезд к населенному пункту Мишенское</t>
  </si>
  <si>
    <t>"Р-92  Калуга-Перемышль-Белев-Орел"-автоподъезд к населенному пункту Фединское</t>
  </si>
  <si>
    <t>"Р-92  Калуга-Перемышль-Белев-Орел"-Давыдово-автоподъезд к населенному пункту Полевая</t>
  </si>
  <si>
    <t>"Р-92  Калуга-Перемышль-Белев-Орел"-автоподъезд к населенному  пункту Давыдово</t>
  </si>
  <si>
    <t>"Р-92  Калуга-Перемышль-Белев-Орел"-автоподъезд к населенному пункту Марково</t>
  </si>
  <si>
    <t>"Р-92  Калуга-Перемышль-Белев-Орел"-автоподъезд к населенному пункту Кочерово</t>
  </si>
  <si>
    <t>"Р-92  Калуга-Перемышль-Белев-Орел"- автоподъезд к населенному пункту Иваново</t>
  </si>
  <si>
    <t xml:space="preserve">«Тула-Ленинский»-Федоровка </t>
  </si>
  <si>
    <t xml:space="preserve"> Автоподъезд к населенному пункту Пятницкое</t>
  </si>
  <si>
    <t xml:space="preserve">"Новое Клейменово-Ясногорск-Мордвес"-автоподъезд к населенному пункту Санталовский </t>
  </si>
  <si>
    <t xml:space="preserve">"Спицинский-Иваньково-Есуковский"-Верхнее Красино-автоподъезд к населенному пункту Первомайский </t>
  </si>
  <si>
    <t xml:space="preserve">"Спицинский-Иваньково-Есуковский"-автоподъезд к населенному пункту Верхнее Красино  </t>
  </si>
  <si>
    <t>"Новое Клейменово-Ясногорск-Мордвес"-автоподъезд к населенному пункту Хотушь</t>
  </si>
  <si>
    <t>Автодорога Новое  Клейменово-Ясногорск-Мордвес</t>
  </si>
  <si>
    <t>ГУ ТО "Тулаавтодор"+ГУ ТО "Тулаупрадор"</t>
  </si>
  <si>
    <t>Тулаупрадор</t>
  </si>
  <si>
    <t>Подъезд к населенному пункту Ново-Яковлевка</t>
  </si>
  <si>
    <t>В оперативном управлении ГУ ТО "Тулаавтодор"</t>
  </si>
  <si>
    <t>В оперативном управлении  ГУ ТО "Тулаупрадор"</t>
  </si>
  <si>
    <t>ГУ ТО Тулаупрадор</t>
  </si>
  <si>
    <t>"Ивановка -Грибоедово" - автоподъезд к населенному пункту  Воскресенское</t>
  </si>
  <si>
    <t xml:space="preserve">"Спицинский-Иваньково-Есуковский"-автоподъезд к населенному пункту Григорьевское </t>
  </si>
  <si>
    <t>«М-4 «Дон»  Москва – Воронеж - Ростов-на-Дону – Краснодар – Новороссийск» - Куркино</t>
  </si>
  <si>
    <t>"М-2 "Крым" Москва – Тула – Орел – Курск – Белгород – граница с Украиной" - Ревякино</t>
  </si>
  <si>
    <t>Автодорога "М-4 "Дон" Москва - Воронеж - Ростов - на - Дону - Краснодар - Новороссийск" - Иевлево - Черняевка - Мшищи - Ломовка</t>
  </si>
  <si>
    <t>"М-4 "Дон" Москва - Воронеж - Ростов - на - Дону - Краснодар - Новороссийск" -подъезд к шахте 76</t>
  </si>
  <si>
    <t>«Тула-Алексин» – Обидимо –«Р-132 «Золотое кольцо» Ярославль – Кострома – Иваново – Владимир – Гусь-Хрустальный – Рязань – Михайлов – Тула – Калуга – Вязьма – Ржев – Тверь – Углич – Ярославль»</t>
  </si>
  <si>
    <t>Автоподъезд к населенному пункту Гущино</t>
  </si>
  <si>
    <t>«Р-132 «Золотое кольцо» Ярославль – Кострома – Иваново – Владимир – Гусь-Хрустальный – Рязань – Михайлов – Тула – Калуга – Вязьма – Ржев – Тверь – Углич – Ярославль» - Пластово</t>
  </si>
  <si>
    <t>"М-4 "Дон" Москва - Воронеж - Ростов - на - Дону - Краснодар - Новороссийск" -автоподъезд к хутору Александринский</t>
  </si>
  <si>
    <t>"Р-132 «Золотое кольцо» Ярославль – Кострома – Иваново – Владимир – Гусь-Хрустальный – Рязань – Михайлов – Тула – Калуга – Вязьма – Ржев – Тверь – Углич – Ярославль" - Гати</t>
  </si>
  <si>
    <t>"Р-132 «Золотое кольцо» Ярославль – Кострома – Иваново – Владимир – Гусь-Хрустальный – Рязань – Михайлов – Тула – Калуга – Вязьма – Ржев – Тверь – Углич – Ярославль" - Островки</t>
  </si>
  <si>
    <t>"Р-132 «Золотое кольцо» Ярославль – Кострома – Иваново – Владимир – Гусь-Хрустальный – Рязань – Михайлов – Тула – Калуга – Вязьма – Ржев – Тверь – Углич – Ярославль"-автоподъезд к турбазе</t>
  </si>
  <si>
    <t>"Р-132 «Золотое кольцо» Ярославль – Кострома – Иваново – Владимир – Гусь-Хрустальный – Рязань – Михайлов – Тула – Калуга – Вязьма – Ржев – Тверь – Углич – Ярославль" - автоподъезд к населенному пункту Рассылкино</t>
  </si>
  <si>
    <t>Автодорога " М-4 "Дон" Москва - Воронеж - Ростов - на - Дону - Краснодар - Новороссийск" - Рассвет</t>
  </si>
  <si>
    <t>Автодорога " М-4 "Дон" Москва - Воронеж - Ростов - на - Дону - Краснодар - Новороссийск" - Октябрьский</t>
  </si>
  <si>
    <t>Автодорога " М-4 "Дон" Москва - Воронеж - Ростов - на - Дону - Краснодар - Новороссийск" - Студенец</t>
  </si>
  <si>
    <t>Автодорога " М-4 "Дон"  Москва - Воронеж - Ростов - на -Дону - Краснодар - Новороссийск" - Тулубьево</t>
  </si>
  <si>
    <t>Автодорога " М-4 "Дон" Москва - Воронеж - Ростов - на - Дону - Краснодар - Новороссийск" - Сетка</t>
  </si>
  <si>
    <t>Автомобильная дорога "Р-22 "Каспий"  М-4 "Дон" - Тамбов - Волгоград - Астрахань" - Козловка</t>
  </si>
  <si>
    <t>Автодорога " М-4 "Дон" Москва - Воронеж - Ростов - на -Дону - Краснодар - Новороссийск" - Клин</t>
  </si>
  <si>
    <t>Автодорога " М-4 "Дон" Москва - Воронеж - Ростов - на - Дону - Краснодар - Новороссийск" -                 п. Грицовский</t>
  </si>
  <si>
    <t>Автодорога   "М-4- "Дон" Москва- Воронеж - Ростов - на - Дону - Краснодар - Новороссийск"-Волово-Теплое</t>
  </si>
  <si>
    <t>Автодорога   "М-4- "Дон" Москва- Воронеж - Ростов - на - Дону - Краснодар - Новороссийск"-Турдей</t>
  </si>
  <si>
    <t>Автодорога   "М-4- "Дон" Москва- Воронеж - Ростов - на - Дону - Краснодар - Новороссийск"-Волово-Теплое-подъезд к населенному пункту Победа</t>
  </si>
  <si>
    <t>Автодорога   "М-4- "Дон" Москва- Воронеж - Ростов - на - Дону - Краснодар - Новороссийск"- Волово -Теплое -подъезд к населенному пункту Верхоупье</t>
  </si>
  <si>
    <t>Автодорога  "М-4- "Дон" Москва- Воронеж - Ростов - на - Дону - Краснодар - Новороссийск"-подъезд к населенному пункту Непрядва через  Дворики</t>
  </si>
  <si>
    <t>Автодорога  "М-4- "Дон" Москва- Воронеж - Ростов - на - Дону - Краснодар - Новороссийск"-подъезд к населенному пункту Красный Холм</t>
  </si>
  <si>
    <t>Автодорога  "М-4- "Дон" Москва- Воронеж - Ростов - на - Дону - Краснодар - Новороссийск"-подъезд к населенному пункту Красавка</t>
  </si>
  <si>
    <t>Автодорога   "М-4- "Дон" Москва- Воронеж - Ростов - на - Дону - Краснодар - Новороссийск"-подъезд к населенному пункту Дворики через Турдей</t>
  </si>
  <si>
    <t>Автодорога   "М-4- "Дон" Москва- Воронеж - Ростов - на - Дону - Краснодар - Новороссийск"-подъезд к населенному пункту Сухие Плоты</t>
  </si>
  <si>
    <t>Автодорога   "М-4- "Дон" Москва- Воронеж - Ростов - на - Дону - Краснодар - Новороссийск"-Турдей -подъезд к населенному пункту Волжанка</t>
  </si>
  <si>
    <t>Автодорога  "М-4- "Дон" Москва- Воронеж - Ростов - на - Дону - Краснодар - Новороссийск"-подъезд к населенному пункту Борятино</t>
  </si>
  <si>
    <t>Автодорога   "М-4- "Дон" Москва- Воронеж - Ростов - на - Дону - Краснодар - Новороссийск"-Волово-Теплое-подъезд к Воловскому ДРСУ</t>
  </si>
  <si>
    <t>Автодорога   "М-4- "Дон" Москва- Воронеж - Ростов - на - Дону - Краснодар - Новороссийск"-Непрядва-подъезд к населенному пункту Никитское</t>
  </si>
  <si>
    <t xml:space="preserve">Дубна-Новое Павшино-«Р-132 «Золотое кольцо»  Ярославль – Кострома – Иваново – Владимир – Гусь-Хрустальный – Рязань – Михайлов – Тула – Калуга – Вязьма – Ржев – Тверь – Углич – Ярославль» </t>
  </si>
  <si>
    <t>Автодорога   "М-4- "Дон" Москва- Воронеж - Ростов - на - Дону - Краснодар - Новороссийск"-Новокрасивое</t>
  </si>
  <si>
    <t>Автодорога   "М-4- "Дон" Москва- Воронеж - Ростов - на - Дону - Краснодар - Новороссийск"-Овсянниково</t>
  </si>
  <si>
    <t>Автодорога   "М-4- "Дон" Москва- Воронеж - Ростов - на - Дону - Краснодар - Новороссийск"-станция Непрядва</t>
  </si>
  <si>
    <t>Автодорога  "М-4- "Дон" Москва- Воронеж - Ростов - на - Дону - Краснодар - Новороссийск" -  Куркино</t>
  </si>
  <si>
    <t>Автодорога   "М-4- "Дон" Москва- Воронеж - Ростов - на - Дону - Краснодар - Новороссийск"-автоподъезд к населенному пункту Круглики</t>
  </si>
  <si>
    <t>Автодорога   "М-4- "Дон" Москва- Воронеж - Ростов - на - Дону - Краснодар - Новороссийск"-автоподъезд к населенному пункту Большие Плоты</t>
  </si>
  <si>
    <t>Автодорога   "М-4- "Дон" Москва- Воронеж - Ростов - на - Дону - Краснодар - Новороссийск"- Заречье</t>
  </si>
  <si>
    <t>Автодорога  "М-4- "Дон" Москва- Воронеж - Ростов - на - Дону - Краснодар - Новороссийск"-Куркино-Тормасово</t>
  </si>
  <si>
    <t>Автодорога  "М-4- "Дон" Москва- Воронеж - Ростов - на - Дону - Краснодар - Новороссийск"-Ступино-Луговка</t>
  </si>
  <si>
    <t>Автодорога   "М-4- "Дон" Москва- Воронеж - Ростов - на - Дону - Краснодар - Новороссийск" - Ступино</t>
  </si>
  <si>
    <t>Автодорога "М-4- "Дон" Москва- Воронеж - Ростов - на - Дону - Краснодар - Новороссийск" - Ефремов 3</t>
  </si>
  <si>
    <t>«М-4 «Дон»  Москва – Воронеж - Ростов-на-Дону – Краснодар – Новороссийск» – Новомосковск</t>
  </si>
  <si>
    <t>«М-4 «Дон»  Москва – Воронеж - Ростов-на-Дону – Краснодар – Новороссийск» - Куркино» - «Куркино-Клешня»</t>
  </si>
  <si>
    <t xml:space="preserve">"М-2 "Крым" Москва – Тула – Орел – Курск – Белгород – граница с Украиной - Ревякино" - подъезд к н.п. Октябрьский </t>
  </si>
  <si>
    <t>«Р-132 «Золотое кольцо» Ярославль – Кострома – Иваново – Владимир – Гусь-Хрустальный – Рязань – Михайлов – Тула – Калуга – Вязьма – Ржев – Тверь – Углич – Ярославль» - автоподъезд к Тульской птицефабрике</t>
  </si>
  <si>
    <t xml:space="preserve">«Р-132 «Золотое кольцо» Ярославль – Кострома – Иваново – Владимир – Гусь-Хрустальный – Рязань – Михайлов – Тула – Калуга – Вязьма – Ржев – Тверь – Углич – Ярославль» - автоподъезд к населенному пункту Рассвет </t>
  </si>
  <si>
    <t xml:space="preserve">«М-2 «Крым» Москва – Тула – Орел – Курск – Белгород – граница с Украиной»- автоподъезд к населенному пункту Ленинский </t>
  </si>
  <si>
    <t>«М-2 «Крым» Москва – Тула – Орел – Курск – Белгород – граница с Украиной- автоподъезд к населенному пункту Ленинский"-  Акульшино - "М-2"Крым". Москва - Тула - Орел - Курск- Белгород - граница с Украиной"</t>
  </si>
  <si>
    <t>«М-4 «Дон»  Москва – Воронеж - Ростов-на-Дону – Краснодар – Новороссийск» – Новомосковск - автоподъезд к химкомбинату</t>
  </si>
  <si>
    <t xml:space="preserve">«М-2  «Крым» Москва-Тула-Орел-Курск-Белгород-граница с Украиной» -Агролес--Пеньково с автоподъездом к населенному пункту Красное </t>
  </si>
  <si>
    <t xml:space="preserve">«М-2  «Крым» Москва-Тула-Орел-Курск-Белгород-граница с Украиной» -автоподъезд к населенному пункту Рахманово </t>
  </si>
  <si>
    <t xml:space="preserve">«М-2  «Крым» Москва-Тула-Орел-Курск-Белгород-граница с Украиной» -автоподъезд к населенному пункту Савватеевка </t>
  </si>
  <si>
    <t>Автоподъезд к п. Юрьевский от автомобильной дороги М-2 «Крым» Москва – Тула – Орел – Курск – Белгород – граница с Украиной</t>
  </si>
  <si>
    <t>"М-4 "Дон" Москва - Воронеж - Ростов-на-Дону - Краснодар - Новороссийск" - Волово – Теплое</t>
  </si>
  <si>
    <t>«М-2 «Крым» Москва – Тула – Орел – Курск – Белгород – граница с Украиной» - Спартак</t>
  </si>
  <si>
    <t>«М-2 «Крым»  Москва – Тула – Орел – Курск – Белгород – граница с Украиной» – автоподъезд к населенному пункту Ержино через Бредихино</t>
  </si>
  <si>
    <t>Автоподъезд к населенному пункту Скуратовский от автодороги М-2 «Крым»  Москва – Тула – Орел – Курск – Белгород – граница с Украиной</t>
  </si>
  <si>
    <t>Автоподъезд к пионерскому лагерю «Орлик» от автодороги М-2 «Крым»  Москва – Тула – Орел – Курск – Белгород – граница с Украиной</t>
  </si>
  <si>
    <t>Автоподъезд к населенному пункту Степной от автодороги «М-2 «Крым»  Москва – Тула – Орел – Курск – Белгород – граница с Украиной» - Скуратовский</t>
  </si>
  <si>
    <t>Автоподъезд к населенному пункту Малое Скуратово от автодороги «М-2 «Крым» Москва – Тула – Орел – Курск – Белгород – граница с Украиной» - Скуратовский</t>
  </si>
  <si>
    <t>«М-2 «Крым»  Москва – Тула – Орел – Курск – Белгород – граница с Украиной – автоподъезд к населенному пункту Крутовка</t>
  </si>
  <si>
    <t>Автоподъезд к карьеру Казацкий от автодороги М-2 «Крым» Москва – Тула – Орел – Курск – Белгород – граница с Украиной</t>
  </si>
  <si>
    <t xml:space="preserve">полимерно - композитные  </t>
  </si>
  <si>
    <t>Путепровод через автомобильную дорогу М-2 "Крым" Москва – Тула – Орел – Курск – Белгород – граница с Украиной км 157+544, пк 13+44</t>
  </si>
  <si>
    <t>Сеть автомобильных дорог общего пользования регионального и межмуниципального значения Тульской области, находящихся в оперативном управлении  ГУ ТО "Тулаавтодор" и ГУ ТО "Тулаупрадор"      по состоянию на 01.01.2023 г. (по районам)</t>
  </si>
  <si>
    <t xml:space="preserve">                   Сеть автомобильных дорог общего пользования регионального и межмуниципального значения Тульской области, находящихся в оперативном управлении    ГУ ТО "Тулаавтодор"  и ГУ ТО "Тулаупрадор"  по состоянию на 01.01.2023 г.</t>
  </si>
  <si>
    <t xml:space="preserve">П Е РЕ Ч Е Н Ь региональных  и межмуниципальных автомобильных дорог по Богородицкому району на 01.01.2023г. </t>
  </si>
  <si>
    <t xml:space="preserve">П Е РЕ Ч Е Н Ь региональных и межмуниципальных автомобильных дорог по Белёвскому району на 01.01.2023г. </t>
  </si>
  <si>
    <t xml:space="preserve">П Е РЕ Ч Е Н Ь региональных и межмуниципальных автомобильных дорог по Веневскому району на 01.01.2023г. </t>
  </si>
  <si>
    <t xml:space="preserve">П Е РЕ Ч Е Н Ь региональных и межмуниципальных автомобильных дорог по Воловскому району на 01.01.2023г. </t>
  </si>
  <si>
    <t xml:space="preserve">П Е РЕ Ч Е Н Ь региональных и межмуниципальных автомобильных дорог по Дубенскому району на 01.01.2023г. </t>
  </si>
  <si>
    <t xml:space="preserve">П Е РЕ Ч Е Н Ь региональных и межмуниципальных автомобильных дорог по Ефремовскому району на 01.01.2023г. </t>
  </si>
  <si>
    <t xml:space="preserve">П Е РЕ Ч Е Н Ь региональных и межмуниципальных автомобильных дорог по Заокскому району на 01.01.2023г. </t>
  </si>
  <si>
    <t xml:space="preserve">П Е РЕ Ч Е Н Ь региональных и межмуниципальных автомобильных дорог по Каменскому району на 01.01.2023г. </t>
  </si>
  <si>
    <t>Перечень региональных и межмуниципальных автомобильных дорог по Кимовскому району на 01.01.2023г.</t>
  </si>
  <si>
    <t xml:space="preserve">П Е РЕ Ч Е Н Ь региональных и межмуниципальных автомобильных дорог по Киреевскому району на 01.01.2023г. </t>
  </si>
  <si>
    <t xml:space="preserve">П Е РЕ Ч Е Н Ь региональных и межмуниципальных автомобильных дорог по Куркинскому району на 01.01.2023г. </t>
  </si>
  <si>
    <t xml:space="preserve">П Е РЕ Ч Е Н Ь региональных и межмуниципальных автомобильных дорог по Ленинскому району на 01.01.2023г. </t>
  </si>
  <si>
    <t>П Е РЕ Ч Е Н Ь региональных и межмуниципальных автомобильных дорог по Новомосковскому району на 01.01.2023г.</t>
  </si>
  <si>
    <t xml:space="preserve">П Е РЕ Ч Е Н Ь региональных и межмуниципальных автомобильных дорог по Одоевскому району на 01.01.2023г. </t>
  </si>
  <si>
    <t xml:space="preserve">П Е РЕ Ч Е Н Ь региональных и межмуниципальных автомобильных дорог по Плавскому району на 01.01.2023г. </t>
  </si>
  <si>
    <t xml:space="preserve">П Е РЕ Ч Е Н Ь региональных и межмуниципальных автомобильных дорог по Суворовскому району на 01.01.2023г. </t>
  </si>
  <si>
    <t xml:space="preserve">П Е РЕ Ч Е Н Ь региональных и межмуниципальных автомобильных дорог по Тёпло-Огарёвскому району на 01.01.2023г. </t>
  </si>
  <si>
    <t xml:space="preserve">П Е РЕ Ч Е Н Ь региональных и межмуниципальных автомобильных дорог по Узловскому району на 01.01.2023г. </t>
  </si>
  <si>
    <t xml:space="preserve">П Е РЕ Ч Е Н Ь региональных и межмуниципальных автомобильных дорог по Чернскому району на 01.01.2023г. </t>
  </si>
  <si>
    <t xml:space="preserve">П Е РЕ Ч Е Н Ь региональных и межмуниципальных автомобильных дорог по Щекинскому району на 01.01.2023г. </t>
  </si>
  <si>
    <t xml:space="preserve">П Е РЕ Ч Е Н Ь региональных и межмуниципальных автомобильных дорог по Ясногорскому району на 01.01.2023г. </t>
  </si>
  <si>
    <t>Сеть автомобильных дорог регионального и межмуниципального значения находящихся в оперативном управлении  ГУ ТО "Тулаавтодор"                                                                                                 по состоянию на 01.01.2023 г. (по районам)</t>
  </si>
  <si>
    <t xml:space="preserve">П Е РЕ Ч Е Н Ь региональных и межмуниципальных автомобильных дорог по Алексинскому району на 01.01.2023г. </t>
  </si>
  <si>
    <t>П Е РЕ Ч Е Н Ь региональных и межмуниципальных автомобильных дорог по Арсеньевскому району на 01.01.2023г.</t>
  </si>
  <si>
    <t>За счет паспортизации уменьш протяж моста -0,06 п/м</t>
  </si>
  <si>
    <t>За счет паспортизации увелич протяж моста + 0,15 п/м</t>
  </si>
  <si>
    <t>За счет паспортизации уменьш протяж моста -0,4 п/м</t>
  </si>
  <si>
    <t>За счет паспортизации увелич протяж моста -0,15 п/м</t>
  </si>
  <si>
    <t>За счет паспортизации увелич протяж моста + 0,38 п/м</t>
  </si>
  <si>
    <t>За счет паспортизации увелич протяж моста + 0,5 п/м</t>
  </si>
  <si>
    <t>За счет паспортизации +1 мост, + 105,48 п/м (пешеходный на км 95+575, который в стороне от дороги)</t>
  </si>
  <si>
    <t>За счет паспортизации увелич +0,19 п/м  протяж моста</t>
  </si>
  <si>
    <t>За счет паспортизации увелич +0,10 п/м  протяж моста</t>
  </si>
  <si>
    <t>За счет паспортизации увелич -0,10 п/м  протяж моста</t>
  </si>
  <si>
    <t>За счет паспортизации уменьш  -1,7 п/м  протяж моста</t>
  </si>
  <si>
    <t>За счет паспортизации увелич  +0,46 п/м  протяж моста</t>
  </si>
  <si>
    <t>За счет паспортизации увелич  +0,49 п/м  протяж моста, за счет паспортизации увелич  +0,4 п/м  протяж моста</t>
  </si>
  <si>
    <t>За счет паспортизации увелич  +0,64 п/м  протяж моста</t>
  </si>
  <si>
    <t>За счет паспортизации увелич  +5,01 п/м  протяж моста</t>
  </si>
  <si>
    <t>За счет паспортизации увелич  + 0,1 п/м протяж моста</t>
  </si>
  <si>
    <t>За счет паспортизации увелич  + 0,23 п/м протяж моста</t>
  </si>
  <si>
    <t>За счет паспортизации уменьш  - 1 п/м протяж моста</t>
  </si>
  <si>
    <t>За счет паспортизации уменьш  - 0,5 п/м протяж моста</t>
  </si>
  <si>
    <t>За счет паспортизации увелич  +2,43 п/м протяж моста</t>
  </si>
  <si>
    <t>На основании распоряжения правительства тульской области №194-р от 21.02.2022г  0,126 км передали в оперативное управление  ГУ ТО "Тулаавтодор"</t>
  </si>
  <si>
    <t>Необходимо поменять асфальт на щебень</t>
  </si>
  <si>
    <t>"М-4 "Дон" Москва- Воронеж- Ростов - на - Дону - Краснодар- Новороссийск" - Новопокровское</t>
  </si>
  <si>
    <t>Изменилось наименование на основании проведенных кадастровых работ, также увеличилась протяженность +0,218 п/м</t>
  </si>
  <si>
    <t xml:space="preserve"> На основании проведенных кадастровых работ  увеличилась протяженность +0,083 п/м</t>
  </si>
  <si>
    <t>За счет паспортизации увелич щебня обработ вяжущим + 0,275 п/м, уменьш щебня гравия мостов -0,01 п/м,  уменьш асфальт -0,265 п/м, за счет паспортизации уменьш кол мет труб - 1шт, уменьш протяж мет труб -34,1, увелич кол ж/б труб +1 шт, увелич протяж ж/б труб  +12,8 п/м</t>
  </si>
  <si>
    <t>На основании паспортизации увелич кол ж/б труб + 4 шт, увелич протяж ж/б труб + 15 п/м, увелич протяж мет труб +29,9 п/м</t>
  </si>
  <si>
    <t>За счет паспортизации увелич кол мет труб +1 шт, увелич протяж мет труб +11,90 п/м</t>
  </si>
  <si>
    <t>Автодорога Хатманово-Сотино-Мясоедово</t>
  </si>
  <si>
    <t xml:space="preserve">За счет паспортизации уменьш протяж ж/б труб -11,34 п/м </t>
  </si>
  <si>
    <t>За счет паспортизации категория дороги стала IV, уменьш щебня обработ вяж - 6,910 км, увелич щебня гравия мостов +6,910 км, увелич кол мет труб +1 шт, увелич протяж мет труб + 16,70 п/м, уменьш кол ж/б туб -1шт, уменьш протяж ж/б труб -  25 п/м</t>
  </si>
  <si>
    <t>За счет паспортизации увелич кол ж/б труб +1 шт, увелич протяж ж/б труб +13,7 п/м</t>
  </si>
  <si>
    <t>За счет паспортизации увелич а/б +0,041 км, уменьш щебня обработ вяжущим -3,157 км, увелич щебня +3,116 км, увелич колич ж/б труб +2 шт, увелич протяж ж/б труб +11,7 п/м</t>
  </si>
  <si>
    <t>За счет паспортизации увелич протяж ж/б труб +4,5 п/м</t>
  </si>
  <si>
    <t>Автодорога "Щекино - Водозабор" - автоподъезд к населенному пункту Головеньковский</t>
  </si>
  <si>
    <t>Автоподъезд к населенному пункту Краснополье</t>
  </si>
  <si>
    <t>На основании распоряжения министерства имущественных и земельных отношений Тульской области от 21.02.2022 №194 вернули 13,300 км в оперативное управление</t>
  </si>
  <si>
    <t>За счет проведения работ по восстановлению изношенного слоя а/б покрытия, увелич а/б покрытия +1,468 км, уменьш грунта - 1,468 км</t>
  </si>
  <si>
    <t xml:space="preserve">На основании распоряжения правительства Тульской области от 10.08.2022 № 1240 </t>
  </si>
  <si>
    <t>Автодорога "Тула - Белев" - Дубна - автоподъезд к населенному пункту Верховье</t>
  </si>
  <si>
    <t>За счет паспортизации увелич а/б покрытия +0,237 км, уменьш щебня обработ вяжущим -0,237 км, увелич колич ж/б + 2 шт, увелич протяж ж/б труб +27,50 п/м. Изменилось название</t>
  </si>
  <si>
    <t xml:space="preserve">На основании распоряжения правительства Тульской области от 10.08.2022 № 1241 </t>
  </si>
  <si>
    <r>
      <t xml:space="preserve">На основании распоряжения правительства Тульской области от 21.06.2022г. № 284-р автомобильная дорога </t>
    </r>
    <r>
      <rPr>
        <b/>
        <sz val="10"/>
        <rFont val="Times New Roman"/>
        <family val="1"/>
        <charset val="204"/>
      </rPr>
      <t>Щекино- Ломинцево - автоподъезд к шахтам</t>
    </r>
    <r>
      <rPr>
        <sz val="10"/>
        <rFont val="Times New Roman"/>
        <family val="1"/>
        <charset val="204"/>
      </rPr>
      <t xml:space="preserve"> поставлена на кадастровый учет путем образования 7 автодорог.</t>
    </r>
  </si>
  <si>
    <r>
      <t xml:space="preserve">На основании распоряжения правительства Тульской области от 28.06.2022г. № 295р автомобильная дорога </t>
    </r>
    <r>
      <rPr>
        <b/>
        <sz val="10"/>
        <rFont val="Times New Roman"/>
        <family val="1"/>
        <charset val="204"/>
      </rPr>
      <t>Щекино - Водозабор - автоподъезд к шахтам</t>
    </r>
    <r>
      <rPr>
        <sz val="10"/>
        <rFont val="Times New Roman"/>
        <family val="1"/>
        <charset val="204"/>
      </rPr>
      <t xml:space="preserve"> поставлена на кадастровый учет путем образования двух автодорог.</t>
    </r>
  </si>
  <si>
    <t>Автодорога Автоподъезд к населенному пункту Шахтерский</t>
  </si>
  <si>
    <t>Автодорога "Щекино - Ломинцевский" - автоподъезд к населенному пункту Шахты 25</t>
  </si>
  <si>
    <t>Автодорога "Щекино - Ломинцевский" - автоподъезд к населенному пункту Шахты 24</t>
  </si>
  <si>
    <t>Автодорога "Щекино - Ломинцевский" - автоподъезд к населенному пункту Шахты 22</t>
  </si>
  <si>
    <t>Автодорога "Щекино - Ломинцевский" - автоподъезд к забору ЖБИ</t>
  </si>
  <si>
    <t>Автодорога "Щекино - Ломинцевский" - автоподъезд к населенному пункту Шевелевка</t>
  </si>
  <si>
    <t>Автоподъезд к шахте №18</t>
  </si>
  <si>
    <t>За счет паспортизации увелич  - 0,05 п/м протяж моста</t>
  </si>
  <si>
    <t>За счет паспортизации увелич протяж ж/б труб +1 п/м</t>
  </si>
  <si>
    <t>За счет паспортизации уменьш кол ж/б труб -2шт, уменьш протяж ж/б труб -23,6 п/м</t>
  </si>
  <si>
    <t>В новом паспорте отстуствует информация о протяж трубы, поэтому оставили по старому</t>
  </si>
  <si>
    <t>За счет паспортизации увелич протяж мет труб +3,6 п/м, уменьш протяж ж/б труб - 3шт, уменьш протяж -35,04 п/м, увелич комбинир труб +1шт, увелич протяж комбинир  +15,40 п/м</t>
  </si>
  <si>
    <t>За счет паспортизации уменьш кол ж/б труб - 1 шт, уменьш протяж ж/б труб - 6.92 п/м</t>
  </si>
  <si>
    <t>За счет паспортизации уменьш колич мет труб - 1шт, уменьш протяж мет труб -13,6 п/м, увелич кол +2 шт ж/б труб, уменьш протяж -25,4 п/м</t>
  </si>
  <si>
    <t>За счет паспортизации увелич кол труб ж/б  +1шт,увелич протяж ж/б труб +19,57 п/м</t>
  </si>
  <si>
    <t xml:space="preserve">За счет паспортизации уменьш протяж ж/б труб -103,6 п/м </t>
  </si>
  <si>
    <t>За счет паспортизации уменьш кол ж/б труб - 2 шт, уменьш протяж ж/б труб - 31,4 п/м</t>
  </si>
  <si>
    <t>В новом паспорте не установлена одна труба, поэтому оставил по старому паспорту</t>
  </si>
  <si>
    <t>За счет паспортизации добавили мост. За счет паспортизации уменьш а/б покрытия -0,310 км , увелич грунта улуч местными материалами +0,310 км</t>
  </si>
  <si>
    <t>За счет паспортизации уменьш а/б -0,110 км, увелич грунта +0,110 км, за счет паспортизации уменьш протяж ж/б трубы -0,6 п/м</t>
  </si>
  <si>
    <t>За счет паспортизации мостов уменьш  - 0,27 п/м протяж моста, за счет паспортизации уменьш кол ж/б труб -1 шт, уменьш протяж ж/б труб -26,5 п/м, уменьш кол мет труб - 2 шт, уменьш протяж мет труб -31,8 п/м, увелич кол комбинир труб +3 шт, увелич протяж комбинир труб +44,70  п/м</t>
  </si>
  <si>
    <t xml:space="preserve">На основании паспортизации увелич а/б покрытия + 3,858 км, уменьш щебня обработ вяжущим -3,858 км, за счет паспортизации увелич протяж ж/б труб +2,65 п/м </t>
  </si>
  <si>
    <t>За счет паспортизации уменьш протяж мет труб -9,6 п/м, уменьш протяж ж/б труб -125,3 п/м</t>
  </si>
  <si>
    <t>На основании распоряжения правительства тульской области №966  от 28.06.2022г  0,737 км передали в оперативное управление  ГУ ТО "Тулаавтодор" ( для отчета 1 -дг + 0,008 км). На основании проведенных работ по реконструкции моста через реку Веженка +13,2 п/м к мосту</t>
  </si>
  <si>
    <t xml:space="preserve">На основании распоряжения правительства Тульской области от 16.05.2022 № 688 </t>
  </si>
  <si>
    <t>За счет проведенных работ по восстановлению изношенного слоя уменьш щебня обработ вяжущим 1,340 км, увелич а/б покрытия +1,340 км</t>
  </si>
  <si>
    <t>Объединили 2 дороги, примыкание вошло в основную дорогу. За счет паспортизации уменьш протяж ж/б труб -43,53 п/м</t>
  </si>
  <si>
    <t>За счет паспортизации увелич колич комбинир труб +1шт, увелич протяж комбинир труб +12,30 п/м, уменьш кол ж/б труб -1шт, увелич протяж ж/б труб +9,8 п/м</t>
  </si>
  <si>
    <t>За счет паспортизации увелич мет труб +3 шт, увелич протяж мет труб + 31,10 п/м, уменьш кол ж/б труб - 8 шт, уменьш протяж ж/б труб -61,4 п/м</t>
  </si>
  <si>
    <t>За счет паспортизации увелич протяж ж/б труб +8,45 п/м</t>
  </si>
  <si>
    <t>За счет паспортизации  уменьш щебня обработ вяжущим -0,48 км, увелич а/б +0,48 км, за счет паспортизации увелич кол мет труб +2 шт, увелич протяж  мет труб +12,30 п/м, уменьш кол ж/б труб - 2 шт, уменьш протяж ж/б труб - 22,390 п/м</t>
  </si>
  <si>
    <t>За счет паспортизации уменьш щебня обработ вяжущим уменьш щебня обработ вяжущ -0,071 км, увелич а/б +0,071 км ,уменьш протяж мет труб -5,1 п/м</t>
  </si>
  <si>
    <t>На основании распоряжения министерства имущественных и земельных отношений Тульской области от 26.09.2022 №1503 передали в оперативное управление ГУ ТО Тулаавтодор 1,039 км</t>
  </si>
  <si>
    <t xml:space="preserve">За счет проведенных работ по восстановлению изношенного слоя уменьш щебень гравий мостов 4,394 км, увелич а/б покрытия +4,394 км, На основании проведения кадастровых работ увеличения а/б покрытия +0,849 км </t>
  </si>
  <si>
    <t>Автодорога "Щекино - Липки - Киреевск" - "Захаровка - Советск"</t>
  </si>
  <si>
    <t>"Захаровка - Советск" - автоподъезд к населенному пункту Огаревка</t>
  </si>
  <si>
    <t xml:space="preserve">Автоподъезд к населенному пункту Ягодное </t>
  </si>
  <si>
    <t xml:space="preserve">Автоподъезд к населенному пункту Малая Мостовая </t>
  </si>
  <si>
    <t>Автоподъезд к шахте №10</t>
  </si>
  <si>
    <t xml:space="preserve">За счет паспортизации уменьш щебня обработ вяжущим -8,8 км, увелич а/б +8,8 км , за счет паспортизации увелич кол ж/б труб +1 шт, увелич протяж ж/б труб +18,4 км </t>
  </si>
  <si>
    <t>На основании проведенных работ по восстановлению изношенных слоев уменьш щебня гравия мостов -0,3 км, уменьш щебня обработ вяжущим -2,3 км, увелич а/б +2,6 км</t>
  </si>
  <si>
    <t xml:space="preserve">Переставить асфальт на щебень </t>
  </si>
  <si>
    <t>За счет проведенных работ по ремонту уменьш  щебня обработ вяжущим -4,23 км, увелич а/б покрытия +4,23 км</t>
  </si>
  <si>
    <t xml:space="preserve">За счет ремонта уменьш щебня гравия мостов -0,405 км, увелич а/б +0,405 км </t>
  </si>
  <si>
    <t xml:space="preserve">За счет ремонта уменьш  щебня обработ вяжущим -8,81 км, увелич а/б +8,81 км </t>
  </si>
  <si>
    <t>За счет ремонта уменьшение щебня гравия мостов 4,036 км, увелич а/б +4,036 км</t>
  </si>
  <si>
    <t>За счет ремонта уменьш щебня гравия мостов -2,580 км, увелич а/б покрытия +2,580 км</t>
  </si>
  <si>
    <t>За счет проведенного ремонта уменьш щебня гравия мостов 4,514 км, увелич а/б +4,514 км.</t>
  </si>
  <si>
    <t>Автоподъезд к населенному пункту Шварцевский</t>
  </si>
  <si>
    <r>
      <t xml:space="preserve">На основании распоряжения правительства Тульской области от 16.09.2022г. № 473-р автомобильная дорога </t>
    </r>
    <r>
      <rPr>
        <b/>
        <sz val="10"/>
        <rFont val="Times New Roman"/>
        <family val="1"/>
        <charset val="204"/>
      </rPr>
      <t>"Болохово - Шварцевский"</t>
    </r>
    <r>
      <rPr>
        <sz val="10"/>
        <rFont val="Times New Roman"/>
        <family val="1"/>
        <charset val="204"/>
      </rPr>
      <t xml:space="preserve"> поставлена на кадастровый учет путем образования двух автодорог.</t>
    </r>
  </si>
  <si>
    <t>Автодорога Новомосковск - Савино</t>
  </si>
  <si>
    <t>Автодорога "Новомосковск - Савино" - автоподъезд к населенному пункту Озерки</t>
  </si>
  <si>
    <t>Автодорога "Новомосковск - Савино" - автоподъезд к г. Донской</t>
  </si>
  <si>
    <t>Автодорога Малое Колодезное - Иван - Озеро</t>
  </si>
  <si>
    <r>
      <t xml:space="preserve">На основании распоряжения правительства Тульской области от 16.09.2022г. № 471-р автомобильная дорога </t>
    </r>
    <r>
      <rPr>
        <b/>
        <sz val="11"/>
        <rFont val="PT Astra Serif"/>
        <family val="1"/>
        <charset val="204"/>
      </rPr>
      <t>Новомосковск-Иван Озеро-Савино</t>
    </r>
    <r>
      <rPr>
        <sz val="11"/>
        <rFont val="PT Astra Serif"/>
        <family val="1"/>
        <charset val="204"/>
      </rPr>
      <t xml:space="preserve"> поставлена на кадастровый учет путем образования четырех  автодорог.</t>
    </r>
  </si>
  <si>
    <t xml:space="preserve"> За счет проведенных работ по восстановлению изношенных слоев уменьш щебня обраб вяжущим -1,5 км , увелич а/б +1,5 км</t>
  </si>
  <si>
    <t>На основании распоряжения правительства Тульской области от 16.09.2022г. № 472-р автомобильная дорога Любички - Болдово поставлена на кадастровый учет путем образования 2 автодорог.</t>
  </si>
  <si>
    <t>Автодорога Любички-Болдово - "Железня -Алексин"</t>
  </si>
  <si>
    <t>Автодорога "Железня - Алексин" - автоподъезд к населенному пункту Любички</t>
  </si>
  <si>
    <t>На основании работ по строительству и за счет паспортизации добавил мост через реку Глутня    +1 шт протяж 27,1 п/м, на основании паспортизации уменьш колич ж/б труб  - 1 шт, уменьш протяж ж/б труб -36 п/м</t>
  </si>
  <si>
    <t>За проведенной реконструкции путепровода на км 47+960  увелич протяж +1,96 п/м</t>
  </si>
  <si>
    <t>В связи с проведением  кадастровых работ увелич а/б покрытия +0,707 км и изменилось название</t>
  </si>
  <si>
    <t>За счет проведенной реконструкции моста увелич протяж моста + 28,75 п/м. На основании распоряжения правительства тульской области №1833 от 02.08.2021г  0,521 км передали в оперативное управление  ГУ ТО "Тулаупрадор". На основании распоряжения правительства тульской области №1886 от 24.11.2022г  0,498 км передали в оперативное управление  ГУ ТО "Тулаавтодор". Разница -0,023 км</t>
  </si>
  <si>
    <t>За счет проведенной реконструкции моста увелич протяж моста + 14,3 п/м,на основании распоряжения №1736 от 07.11.2022г. передали в оперативное управление ГУ ТО "Тулаавтодор" 0,885 км</t>
  </si>
  <si>
    <t>За счет проведенной паспортизации увелич комбинир труб +3 шт, увелич протяж комбинир труб +46,4 п/м, уменьш железобетон труб - 1шт, уменьш протяж ж/б труб -15,15 п/м, уменьш  кол мет труб - 2 шт, уменьш кол мет труб -23,48 п/м</t>
  </si>
  <si>
    <t>За счет паспортизации увелич кол ж/б труб +1 шт, увелич протяж ж/б труб +18,3 п/м</t>
  </si>
  <si>
    <t>За счет паспортизации увелич протяж ж/б труб +1,65 п/м</t>
  </si>
  <si>
    <t>За счет паспортизации уменьш  -0,4 п/м протяж моста, изменил протяженность моста через ручей на км 9+677 на основании акта ввода по ремонту моста в 2022г. +0,4 п/м</t>
  </si>
  <si>
    <t>Изменил протяженность моста через ручей на км 2+195 на основании акта ввода по ремонту моста в 2022г. +4,52 п/м</t>
  </si>
  <si>
    <t>Изменил протяженность моста через ручей на км 0+350 на основании акта ввода по ремонту моста в 2022г. +5,11 п/м</t>
  </si>
  <si>
    <t>Автоподъезд к Новоалександровскому карьеру нерудных материалов</t>
  </si>
  <si>
    <t>"Малахово-Заокский-музей Поленово" - автоподъезд к населенному пункту д/о Велегож</t>
  </si>
  <si>
    <r>
      <t xml:space="preserve">На основании распоряжения правительства Тульской области от 02.09.2022г. № 437-р автомобильная дорога </t>
    </r>
    <r>
      <rPr>
        <b/>
        <sz val="10"/>
        <rFont val="Times New Roman"/>
        <family val="1"/>
        <charset val="204"/>
      </rPr>
      <t>Щекино-Липки-Киреевск- автоподъезд  к шахтам</t>
    </r>
    <r>
      <rPr>
        <sz val="10"/>
        <rFont val="Times New Roman"/>
        <family val="1"/>
        <charset val="204"/>
      </rPr>
      <t xml:space="preserve"> поставлена на кадастровый учет путем образования пяти  автодорог. На основании письма ЩДРСФ увелич щебня гравия мостов +0,234 км, уменьш а/б -0,234 км.</t>
    </r>
  </si>
  <si>
    <t>За счет паспортизации уменьш  протяж моста - 0,517 п/м. На основании распоряжения правительства Тульской области от 28.11.2022г. № 641-р автомобильная дорога Малахово-Заокский-музей Поленово поставлена на кадастровый учет путем образования 2 автодорог.</t>
  </si>
  <si>
    <t xml:space="preserve">За счет проведение работ по строительству нового моста: умешьш колич метал мостов - 1шт, уменьш протяж мет мостов -11,45 п/м, увелич кол ж/б мостов +1 шт, увелич протяж ж/б мостов +20,282 п/м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</si>
</sst>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.000"/>
  </numFmts>
  <fonts count="43">
    <font>
      <sz val="10"/>
      <name val="MS Sans Serif"/>
      <charset val="204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8"/>
      <name val="MS Sans Serif"/>
      <family val="2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.5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7.5"/>
      <color indexed="8"/>
      <name val="Times New Roman Cyr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1"/>
      <charset val="204"/>
    </font>
    <font>
      <sz val="10"/>
      <color rgb="FF000000"/>
      <name val="MS Sans Serif"/>
      <family val="2"/>
      <charset val="204"/>
    </font>
    <font>
      <sz val="8"/>
      <color rgb="FF000000"/>
      <name val="MS Sans Serif"/>
      <family val="2"/>
      <charset val="204"/>
    </font>
    <font>
      <sz val="7"/>
      <color rgb="FF000000"/>
      <name val="Times New Roman1"/>
      <charset val="204"/>
    </font>
    <font>
      <i/>
      <sz val="8"/>
      <color rgb="FF000000"/>
      <name val="Times New Roman1"/>
      <charset val="204"/>
    </font>
    <font>
      <sz val="6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PT Astra Serif"/>
      <family val="1"/>
      <charset val="204"/>
    </font>
    <font>
      <b/>
      <sz val="11"/>
      <name val="PT Astra Serif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5" fillId="0" borderId="0"/>
  </cellStyleXfs>
  <cellXfs count="487">
    <xf numFmtId="0" fontId="0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4" fillId="0" borderId="8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2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 applyAlignment="1" applyProtection="1">
      <alignment vertical="top"/>
    </xf>
    <xf numFmtId="165" fontId="4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right" vertical="top"/>
    </xf>
    <xf numFmtId="2" fontId="12" fillId="0" borderId="5" xfId="0" applyNumberFormat="1" applyFont="1" applyBorder="1" applyAlignment="1">
      <alignment horizontal="right" vertical="top" wrapText="1"/>
    </xf>
    <xf numFmtId="0" fontId="12" fillId="0" borderId="5" xfId="0" applyNumberFormat="1" applyFont="1" applyBorder="1" applyAlignment="1">
      <alignment horizontal="right" vertical="top" wrapText="1"/>
    </xf>
    <xf numFmtId="0" fontId="2" fillId="0" borderId="5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4" fillId="0" borderId="2" xfId="1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vertical="top"/>
    </xf>
    <xf numFmtId="165" fontId="12" fillId="0" borderId="5" xfId="0" applyNumberFormat="1" applyFont="1" applyBorder="1" applyAlignment="1">
      <alignment horizontal="right" vertical="top" wrapText="1"/>
    </xf>
    <xf numFmtId="165" fontId="2" fillId="0" borderId="2" xfId="0" applyNumberFormat="1" applyFont="1" applyFill="1" applyBorder="1" applyAlignment="1" applyProtection="1">
      <alignment vertical="top"/>
    </xf>
    <xf numFmtId="2" fontId="2" fillId="0" borderId="2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7" fillId="0" borderId="2" xfId="0" applyNumberFormat="1" applyFont="1" applyFill="1" applyBorder="1" applyAlignment="1" applyProtection="1">
      <alignment vertical="top"/>
    </xf>
    <xf numFmtId="0" fontId="18" fillId="0" borderId="2" xfId="0" applyNumberFormat="1" applyFont="1" applyFill="1" applyBorder="1" applyAlignment="1" applyProtection="1">
      <alignment vertical="top"/>
    </xf>
    <xf numFmtId="0" fontId="19" fillId="0" borderId="2" xfId="0" applyNumberFormat="1" applyFont="1" applyFill="1" applyBorder="1" applyAlignment="1" applyProtection="1">
      <alignment vertical="top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>
      <alignment horizontal="right" vertical="top" wrapText="1"/>
    </xf>
    <xf numFmtId="0" fontId="2" fillId="2" borderId="2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vertical="top"/>
    </xf>
    <xf numFmtId="165" fontId="2" fillId="0" borderId="2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12" fillId="2" borderId="5" xfId="0" applyNumberFormat="1" applyFont="1" applyFill="1" applyBorder="1" applyAlignment="1">
      <alignment horizontal="right" vertical="top" wrapText="1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2" xfId="0" applyNumberFormat="1" applyFont="1" applyFill="1" applyBorder="1" applyAlignment="1" applyProtection="1">
      <alignment horizontal="right" vertical="top"/>
    </xf>
    <xf numFmtId="0" fontId="20" fillId="2" borderId="5" xfId="0" applyNumberFormat="1" applyFont="1" applyFill="1" applyBorder="1" applyAlignment="1">
      <alignment horizontal="right" vertical="top" wrapText="1"/>
    </xf>
    <xf numFmtId="165" fontId="18" fillId="0" borderId="2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2" fillId="3" borderId="2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1" fillId="0" borderId="6" xfId="0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horizontal="center" vertical="top" wrapText="1"/>
    </xf>
    <xf numFmtId="0" fontId="21" fillId="0" borderId="2" xfId="0" applyNumberFormat="1" applyFont="1" applyFill="1" applyBorder="1" applyAlignment="1" applyProtection="1">
      <alignment horizontal="center" vertical="top"/>
    </xf>
    <xf numFmtId="0" fontId="21" fillId="0" borderId="5" xfId="0" applyNumberFormat="1" applyFont="1" applyFill="1" applyBorder="1" applyAlignment="1" applyProtection="1">
      <alignment horizontal="center" vertical="top"/>
    </xf>
    <xf numFmtId="0" fontId="21" fillId="0" borderId="2" xfId="1" applyNumberFormat="1" applyFont="1" applyFill="1" applyBorder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2" fontId="21" fillId="0" borderId="2" xfId="0" applyNumberFormat="1" applyFont="1" applyFill="1" applyBorder="1" applyAlignment="1" applyProtection="1">
      <alignment vertical="top"/>
    </xf>
    <xf numFmtId="165" fontId="21" fillId="0" borderId="2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vertical="top"/>
    </xf>
    <xf numFmtId="165" fontId="21" fillId="0" borderId="1" xfId="0" applyNumberFormat="1" applyFont="1" applyFill="1" applyBorder="1" applyAlignment="1" applyProtection="1">
      <alignment vertical="top"/>
    </xf>
    <xf numFmtId="2" fontId="21" fillId="0" borderId="1" xfId="0" applyNumberFormat="1" applyFont="1" applyFill="1" applyBorder="1" applyAlignment="1" applyProtection="1">
      <alignment vertical="top"/>
    </xf>
    <xf numFmtId="0" fontId="22" fillId="0" borderId="2" xfId="0" applyNumberFormat="1" applyFont="1" applyFill="1" applyBorder="1" applyAlignment="1" applyProtection="1">
      <alignment vertical="top"/>
    </xf>
    <xf numFmtId="165" fontId="22" fillId="0" borderId="2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vertical="top" wrapText="1"/>
    </xf>
    <xf numFmtId="0" fontId="22" fillId="0" borderId="2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vertical="top"/>
    </xf>
    <xf numFmtId="165" fontId="2" fillId="0" borderId="1" xfId="0" applyNumberFormat="1" applyFont="1" applyFill="1" applyBorder="1" applyAlignment="1" applyProtection="1">
      <alignment vertical="top"/>
    </xf>
    <xf numFmtId="165" fontId="2" fillId="0" borderId="2" xfId="0" applyNumberFormat="1" applyFont="1" applyFill="1" applyBorder="1" applyAlignment="1" applyProtection="1">
      <alignment horizontal="center" vertical="top"/>
    </xf>
    <xf numFmtId="2" fontId="16" fillId="0" borderId="0" xfId="0" applyNumberFormat="1" applyFont="1" applyFill="1" applyBorder="1" applyAlignment="1" applyProtection="1">
      <alignment vertical="top"/>
    </xf>
    <xf numFmtId="2" fontId="17" fillId="0" borderId="2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5" fillId="0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vertical="top"/>
    </xf>
    <xf numFmtId="0" fontId="27" fillId="0" borderId="0" xfId="0" applyFont="1" applyFill="1" applyAlignment="1" applyProtection="1">
      <alignment vertical="top"/>
    </xf>
    <xf numFmtId="0" fontId="27" fillId="0" borderId="15" xfId="0" applyFont="1" applyFill="1" applyBorder="1" applyAlignment="1" applyProtection="1">
      <alignment horizontal="center" vertical="top"/>
    </xf>
    <xf numFmtId="0" fontId="27" fillId="0" borderId="15" xfId="0" applyFont="1" applyFill="1" applyBorder="1" applyAlignment="1" applyProtection="1">
      <alignment vertical="top" wrapText="1"/>
    </xf>
    <xf numFmtId="0" fontId="27" fillId="0" borderId="16" xfId="0" applyFont="1" applyFill="1" applyBorder="1" applyAlignment="1" applyProtection="1">
      <alignment vertical="top"/>
    </xf>
    <xf numFmtId="0" fontId="27" fillId="0" borderId="15" xfId="0" applyFont="1" applyFill="1" applyBorder="1" applyAlignment="1" applyProtection="1">
      <alignment vertical="top"/>
    </xf>
    <xf numFmtId="0" fontId="27" fillId="0" borderId="15" xfId="0" applyFont="1" applyFill="1" applyBorder="1" applyAlignment="1" applyProtection="1">
      <alignment horizontal="center" vertical="center" textRotation="90" wrapText="1"/>
    </xf>
    <xf numFmtId="0" fontId="27" fillId="0" borderId="14" xfId="0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horizontal="center" vertical="top"/>
    </xf>
    <xf numFmtId="0" fontId="27" fillId="0" borderId="15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vertical="top" wrapText="1"/>
    </xf>
    <xf numFmtId="0" fontId="27" fillId="0" borderId="14" xfId="0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 applyProtection="1">
      <alignment vertical="top" wrapText="1"/>
    </xf>
    <xf numFmtId="0" fontId="27" fillId="0" borderId="14" xfId="0" applyFont="1" applyFill="1" applyBorder="1" applyAlignment="1" applyProtection="1">
      <alignment vertical="top"/>
    </xf>
    <xf numFmtId="0" fontId="27" fillId="4" borderId="15" xfId="0" applyFont="1" applyFill="1" applyBorder="1" applyAlignment="1" applyProtection="1">
      <alignment horizontal="center" vertical="center"/>
    </xf>
    <xf numFmtId="0" fontId="27" fillId="4" borderId="15" xfId="0" applyFont="1" applyFill="1" applyBorder="1" applyAlignment="1" applyProtection="1">
      <alignment vertical="top"/>
    </xf>
    <xf numFmtId="2" fontId="27" fillId="0" borderId="14" xfId="0" applyNumberFormat="1" applyFont="1" applyFill="1" applyBorder="1" applyAlignment="1" applyProtection="1">
      <alignment vertical="top"/>
    </xf>
    <xf numFmtId="165" fontId="27" fillId="0" borderId="14" xfId="0" applyNumberFormat="1" applyFont="1" applyFill="1" applyBorder="1" applyAlignment="1" applyProtection="1">
      <alignment vertical="top"/>
    </xf>
    <xf numFmtId="164" fontId="27" fillId="0" borderId="14" xfId="0" applyNumberFormat="1" applyFont="1" applyFill="1" applyBorder="1" applyAlignment="1" applyProtection="1">
      <alignment vertical="top"/>
    </xf>
    <xf numFmtId="1" fontId="28" fillId="0" borderId="14" xfId="0" applyNumberFormat="1" applyFont="1" applyFill="1" applyBorder="1" applyAlignment="1" applyProtection="1">
      <alignment vertical="top"/>
    </xf>
    <xf numFmtId="165" fontId="26" fillId="0" borderId="0" xfId="0" applyNumberFormat="1" applyFont="1" applyFill="1" applyAlignment="1" applyProtection="1">
      <alignment vertical="top"/>
    </xf>
    <xf numFmtId="0" fontId="29" fillId="0" borderId="15" xfId="0" applyFont="1" applyFill="1" applyBorder="1" applyAlignment="1" applyProtection="1">
      <alignment vertical="top"/>
    </xf>
    <xf numFmtId="0" fontId="30" fillId="0" borderId="15" xfId="0" applyFont="1" applyFill="1" applyBorder="1" applyAlignment="1" applyProtection="1">
      <alignment vertical="top"/>
    </xf>
    <xf numFmtId="0" fontId="27" fillId="4" borderId="14" xfId="0" applyFont="1" applyFill="1" applyBorder="1" applyAlignment="1" applyProtection="1">
      <alignment horizontal="center" vertical="center"/>
    </xf>
    <xf numFmtId="0" fontId="29" fillId="4" borderId="15" xfId="0" applyFont="1" applyFill="1" applyBorder="1" applyAlignment="1" applyProtection="1">
      <alignment vertical="top"/>
    </xf>
    <xf numFmtId="0" fontId="30" fillId="4" borderId="15" xfId="0" applyFont="1" applyFill="1" applyBorder="1" applyAlignment="1" applyProtection="1">
      <alignment vertical="top"/>
    </xf>
    <xf numFmtId="0" fontId="27" fillId="4" borderId="14" xfId="0" applyFont="1" applyFill="1" applyBorder="1" applyAlignment="1" applyProtection="1">
      <alignment vertical="top"/>
    </xf>
    <xf numFmtId="0" fontId="29" fillId="4" borderId="14" xfId="0" applyFont="1" applyFill="1" applyBorder="1" applyAlignment="1" applyProtection="1">
      <alignment vertical="top"/>
    </xf>
    <xf numFmtId="0" fontId="30" fillId="4" borderId="14" xfId="0" applyFont="1" applyFill="1" applyBorder="1" applyAlignment="1" applyProtection="1">
      <alignment vertical="top"/>
    </xf>
    <xf numFmtId="0" fontId="29" fillId="0" borderId="14" xfId="0" applyFont="1" applyFill="1" applyBorder="1" applyAlignment="1" applyProtection="1">
      <alignment vertical="top"/>
    </xf>
    <xf numFmtId="0" fontId="30" fillId="0" borderId="14" xfId="0" applyFont="1" applyFill="1" applyBorder="1" applyAlignment="1" applyProtection="1">
      <alignment vertical="top"/>
    </xf>
    <xf numFmtId="0" fontId="31" fillId="0" borderId="15" xfId="0" applyFont="1" applyFill="1" applyBorder="1" applyAlignment="1" applyProtection="1">
      <alignment vertical="top"/>
    </xf>
    <xf numFmtId="0" fontId="32" fillId="0" borderId="14" xfId="0" applyFont="1" applyFill="1" applyBorder="1" applyAlignment="1" applyProtection="1">
      <alignment vertical="top"/>
    </xf>
    <xf numFmtId="0" fontId="33" fillId="0" borderId="14" xfId="0" applyFont="1" applyFill="1" applyBorder="1" applyAlignment="1" applyProtection="1">
      <alignment vertical="top"/>
    </xf>
    <xf numFmtId="0" fontId="27" fillId="0" borderId="16" xfId="0" applyFont="1" applyFill="1" applyBorder="1" applyAlignment="1" applyProtection="1">
      <alignment vertical="top" wrapText="1"/>
    </xf>
    <xf numFmtId="0" fontId="34" fillId="0" borderId="14" xfId="0" applyFont="1" applyFill="1" applyBorder="1" applyAlignment="1" applyProtection="1">
      <alignment vertical="top"/>
    </xf>
    <xf numFmtId="1" fontId="27" fillId="0" borderId="14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vertical="top"/>
    </xf>
    <xf numFmtId="0" fontId="36" fillId="0" borderId="14" xfId="0" applyFont="1" applyFill="1" applyBorder="1" applyAlignment="1" applyProtection="1">
      <alignment vertical="top"/>
    </xf>
    <xf numFmtId="165" fontId="36" fillId="4" borderId="14" xfId="0" applyNumberFormat="1" applyFont="1" applyFill="1" applyBorder="1" applyAlignment="1" applyProtection="1">
      <alignment vertical="top"/>
    </xf>
    <xf numFmtId="2" fontId="17" fillId="0" borderId="1" xfId="0" applyNumberFormat="1" applyFont="1" applyFill="1" applyBorder="1" applyAlignment="1" applyProtection="1">
      <alignment vertical="top"/>
    </xf>
    <xf numFmtId="166" fontId="22" fillId="0" borderId="2" xfId="0" applyNumberFormat="1" applyFont="1" applyFill="1" applyBorder="1" applyAlignment="1" applyProtection="1">
      <alignment vertical="top"/>
    </xf>
    <xf numFmtId="164" fontId="2" fillId="0" borderId="2" xfId="0" applyNumberFormat="1" applyFont="1" applyFill="1" applyBorder="1" applyAlignment="1" applyProtection="1">
      <alignment vertical="top"/>
    </xf>
    <xf numFmtId="166" fontId="36" fillId="0" borderId="14" xfId="0" applyNumberFormat="1" applyFont="1" applyFill="1" applyBorder="1" applyAlignment="1" applyProtection="1">
      <alignment vertical="top"/>
    </xf>
    <xf numFmtId="165" fontId="36" fillId="0" borderId="14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vertical="top"/>
    </xf>
    <xf numFmtId="166" fontId="6" fillId="0" borderId="14" xfId="0" applyNumberFormat="1" applyFont="1" applyFill="1" applyBorder="1" applyAlignment="1" applyProtection="1">
      <alignment vertical="top"/>
    </xf>
    <xf numFmtId="165" fontId="2" fillId="2" borderId="1" xfId="0" applyNumberFormat="1" applyFont="1" applyFill="1" applyBorder="1" applyAlignment="1" applyProtection="1">
      <alignment vertical="top"/>
    </xf>
    <xf numFmtId="165" fontId="2" fillId="2" borderId="2" xfId="0" applyNumberFormat="1" applyFont="1" applyFill="1" applyBorder="1" applyAlignment="1" applyProtection="1">
      <alignment vertical="top"/>
    </xf>
    <xf numFmtId="165" fontId="2" fillId="0" borderId="2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vertical="center"/>
    </xf>
    <xf numFmtId="165" fontId="14" fillId="0" borderId="2" xfId="0" applyNumberFormat="1" applyFont="1" applyFill="1" applyBorder="1" applyAlignment="1" applyProtection="1">
      <alignment vertical="top"/>
    </xf>
    <xf numFmtId="165" fontId="16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5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5" fontId="2" fillId="3" borderId="2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top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vertical="top"/>
    </xf>
    <xf numFmtId="165" fontId="2" fillId="3" borderId="2" xfId="0" applyNumberFormat="1" applyFont="1" applyFill="1" applyBorder="1" applyAlignment="1" applyProtection="1">
      <alignment vertical="top"/>
    </xf>
    <xf numFmtId="0" fontId="2" fillId="3" borderId="5" xfId="0" applyNumberFormat="1" applyFont="1" applyFill="1" applyBorder="1" applyAlignment="1" applyProtection="1">
      <alignment vertical="top"/>
    </xf>
    <xf numFmtId="165" fontId="2" fillId="3" borderId="1" xfId="0" applyNumberFormat="1" applyFont="1" applyFill="1" applyBorder="1" applyAlignment="1" applyProtection="1">
      <alignment vertical="top"/>
    </xf>
    <xf numFmtId="0" fontId="2" fillId="3" borderId="10" xfId="0" applyFont="1" applyFill="1" applyBorder="1" applyAlignment="1">
      <alignment vertical="top" wrapText="1"/>
    </xf>
    <xf numFmtId="165" fontId="2" fillId="3" borderId="2" xfId="0" applyNumberFormat="1" applyFont="1" applyFill="1" applyBorder="1" applyAlignment="1" applyProtection="1">
      <alignment horizontal="center" vertical="top"/>
    </xf>
    <xf numFmtId="2" fontId="12" fillId="3" borderId="5" xfId="0" applyNumberFormat="1" applyFont="1" applyFill="1" applyBorder="1" applyAlignment="1">
      <alignment horizontal="right" vertical="top" wrapText="1"/>
    </xf>
    <xf numFmtId="165" fontId="12" fillId="3" borderId="5" xfId="0" applyNumberFormat="1" applyFont="1" applyFill="1" applyBorder="1" applyAlignment="1">
      <alignment horizontal="right" vertical="top" wrapText="1"/>
    </xf>
    <xf numFmtId="0" fontId="12" fillId="3" borderId="5" xfId="0" applyNumberFormat="1" applyFont="1" applyFill="1" applyBorder="1" applyAlignment="1">
      <alignment horizontal="right" vertical="top" wrapText="1"/>
    </xf>
    <xf numFmtId="0" fontId="2" fillId="3" borderId="5" xfId="0" applyNumberFormat="1" applyFont="1" applyFill="1" applyBorder="1" applyAlignment="1">
      <alignment horizontal="right" vertical="top" wrapText="1"/>
    </xf>
    <xf numFmtId="165" fontId="4" fillId="3" borderId="0" xfId="0" applyNumberFormat="1" applyFont="1" applyFill="1" applyBorder="1" applyAlignment="1" applyProtection="1">
      <alignment vertical="top"/>
    </xf>
    <xf numFmtId="0" fontId="12" fillId="3" borderId="10" xfId="0" applyFont="1" applyFill="1" applyBorder="1" applyAlignment="1">
      <alignment horizontal="left" vertical="center" wrapText="1"/>
    </xf>
    <xf numFmtId="165" fontId="12" fillId="3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165" fontId="12" fillId="3" borderId="2" xfId="0" applyNumberFormat="1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horizontal="right" vertical="top" wrapText="1"/>
    </xf>
    <xf numFmtId="165" fontId="31" fillId="0" borderId="15" xfId="0" applyNumberFormat="1" applyFont="1" applyFill="1" applyBorder="1" applyAlignment="1" applyProtection="1">
      <alignment vertical="top"/>
    </xf>
    <xf numFmtId="165" fontId="29" fillId="0" borderId="15" xfId="0" applyNumberFormat="1" applyFont="1" applyFill="1" applyBorder="1" applyAlignment="1" applyProtection="1">
      <alignment vertical="top"/>
    </xf>
    <xf numFmtId="165" fontId="29" fillId="0" borderId="14" xfId="0" applyNumberFormat="1" applyFont="1" applyFill="1" applyBorder="1" applyAlignment="1" applyProtection="1">
      <alignment vertical="top"/>
    </xf>
    <xf numFmtId="165" fontId="30" fillId="0" borderId="14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vertical="top"/>
    </xf>
    <xf numFmtId="1" fontId="36" fillId="0" borderId="14" xfId="0" applyNumberFormat="1" applyFont="1" applyFill="1" applyBorder="1" applyAlignment="1" applyProtection="1">
      <alignment vertical="top"/>
    </xf>
    <xf numFmtId="165" fontId="6" fillId="0" borderId="14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vertical="top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21" fillId="3" borderId="2" xfId="0" applyNumberFormat="1" applyFont="1" applyFill="1" applyBorder="1" applyAlignment="1" applyProtection="1">
      <alignment horizontal="center" vertical="top"/>
    </xf>
    <xf numFmtId="0" fontId="21" fillId="3" borderId="2" xfId="1" applyNumberFormat="1" applyFont="1" applyFill="1" applyBorder="1" applyAlignment="1" applyProtection="1">
      <alignment vertical="top"/>
    </xf>
    <xf numFmtId="165" fontId="21" fillId="3" borderId="2" xfId="0" applyNumberFormat="1" applyFont="1" applyFill="1" applyBorder="1" applyAlignment="1" applyProtection="1">
      <alignment vertical="top"/>
    </xf>
    <xf numFmtId="165" fontId="21" fillId="3" borderId="1" xfId="0" applyNumberFormat="1" applyFont="1" applyFill="1" applyBorder="1" applyAlignment="1" applyProtection="1">
      <alignment vertical="top"/>
    </xf>
    <xf numFmtId="0" fontId="21" fillId="3" borderId="2" xfId="0" applyNumberFormat="1" applyFont="1" applyFill="1" applyBorder="1" applyAlignment="1" applyProtection="1">
      <alignment vertical="top"/>
    </xf>
    <xf numFmtId="0" fontId="36" fillId="3" borderId="14" xfId="0" applyFont="1" applyFill="1" applyBorder="1" applyAlignment="1" applyProtection="1">
      <alignment vertical="top"/>
    </xf>
    <xf numFmtId="165" fontId="36" fillId="3" borderId="14" xfId="0" applyNumberFormat="1" applyFont="1" applyFill="1" applyBorder="1" applyAlignment="1" applyProtection="1">
      <alignment vertical="top"/>
    </xf>
    <xf numFmtId="1" fontId="21" fillId="3" borderId="1" xfId="0" applyNumberFormat="1" applyFont="1" applyFill="1" applyBorder="1" applyAlignment="1" applyProtection="1">
      <alignment horizontal="center" vertical="top"/>
    </xf>
    <xf numFmtId="165" fontId="21" fillId="3" borderId="2" xfId="1" applyNumberFormat="1" applyFont="1" applyFill="1" applyBorder="1" applyAlignment="1" applyProtection="1">
      <alignment vertical="top"/>
    </xf>
    <xf numFmtId="0" fontId="21" fillId="3" borderId="1" xfId="0" applyNumberFormat="1" applyFont="1" applyFill="1" applyBorder="1" applyAlignment="1" applyProtection="1">
      <alignment vertical="top"/>
    </xf>
    <xf numFmtId="0" fontId="16" fillId="3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27" fillId="3" borderId="14" xfId="0" applyFont="1" applyFill="1" applyBorder="1" applyAlignment="1" applyProtection="1">
      <alignment horizontal="center" vertical="center"/>
    </xf>
    <xf numFmtId="0" fontId="27" fillId="3" borderId="14" xfId="0" applyFont="1" applyFill="1" applyBorder="1" applyAlignment="1" applyProtection="1">
      <alignment vertical="top" wrapText="1"/>
    </xf>
    <xf numFmtId="0" fontId="27" fillId="3" borderId="15" xfId="0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2" fillId="0" borderId="5" xfId="0" applyNumberFormat="1" applyFont="1" applyBorder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5" borderId="0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vertical="top" wrapText="1"/>
    </xf>
    <xf numFmtId="0" fontId="26" fillId="6" borderId="0" xfId="0" applyFont="1" applyFill="1" applyAlignment="1" applyProtection="1">
      <alignment vertical="top"/>
    </xf>
    <xf numFmtId="0" fontId="27" fillId="6" borderId="14" xfId="0" applyFont="1" applyFill="1" applyBorder="1" applyAlignment="1" applyProtection="1">
      <alignment vertical="top"/>
    </xf>
    <xf numFmtId="0" fontId="27" fillId="3" borderId="14" xfId="0" applyFont="1" applyFill="1" applyBorder="1" applyAlignment="1" applyProtection="1">
      <alignment vertical="top"/>
    </xf>
    <xf numFmtId="0" fontId="26" fillId="0" borderId="0" xfId="0" applyFont="1" applyFill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2" fontId="36" fillId="0" borderId="14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vertical="center"/>
    </xf>
    <xf numFmtId="0" fontId="13" fillId="0" borderId="10" xfId="2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7" fillId="3" borderId="2" xfId="0" applyNumberFormat="1" applyFont="1" applyFill="1" applyBorder="1" applyAlignment="1" applyProtection="1">
      <alignment vertical="top"/>
    </xf>
    <xf numFmtId="0" fontId="9" fillId="3" borderId="0" xfId="0" applyNumberFormat="1" applyFont="1" applyFill="1" applyBorder="1" applyAlignment="1" applyProtection="1">
      <alignment vertical="top"/>
    </xf>
    <xf numFmtId="2" fontId="4" fillId="3" borderId="0" xfId="0" applyNumberFormat="1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vertical="top"/>
    </xf>
    <xf numFmtId="164" fontId="4" fillId="3" borderId="0" xfId="0" applyNumberFormat="1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vertical="top"/>
    </xf>
    <xf numFmtId="0" fontId="0" fillId="3" borderId="0" xfId="0" applyNumberFormat="1" applyFont="1" applyFill="1" applyBorder="1" applyAlignment="1" applyProtection="1">
      <alignment vertical="top"/>
    </xf>
    <xf numFmtId="165" fontId="2" fillId="7" borderId="5" xfId="0" applyNumberFormat="1" applyFont="1" applyFill="1" applyBorder="1" applyAlignment="1">
      <alignment horizontal="right" vertical="top" wrapText="1"/>
    </xf>
    <xf numFmtId="165" fontId="2" fillId="3" borderId="5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3" borderId="7" xfId="0" applyNumberFormat="1" applyFont="1" applyFill="1" applyBorder="1" applyAlignment="1" applyProtection="1">
      <alignment vertical="center" wrapText="1"/>
    </xf>
    <xf numFmtId="0" fontId="16" fillId="3" borderId="0" xfId="0" applyNumberFormat="1" applyFont="1" applyFill="1" applyBorder="1" applyAlignment="1" applyProtection="1">
      <alignment horizontal="center" vertical="center" wrapText="1"/>
    </xf>
    <xf numFmtId="2" fontId="37" fillId="3" borderId="2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>
      <alignment horizontal="right" vertical="top" wrapText="1"/>
    </xf>
    <xf numFmtId="0" fontId="26" fillId="3" borderId="0" xfId="0" applyFont="1" applyFill="1" applyAlignment="1" applyProtection="1">
      <alignment vertical="top"/>
    </xf>
    <xf numFmtId="0" fontId="27" fillId="3" borderId="0" xfId="0" applyFont="1" applyFill="1" applyAlignment="1" applyProtection="1">
      <alignment vertical="top"/>
    </xf>
    <xf numFmtId="0" fontId="2" fillId="3" borderId="2" xfId="0" applyNumberFormat="1" applyFont="1" applyFill="1" applyBorder="1" applyAlignment="1" applyProtection="1">
      <alignment vertical="top" wrapText="1"/>
    </xf>
    <xf numFmtId="0" fontId="38" fillId="3" borderId="0" xfId="0" applyNumberFormat="1" applyFont="1" applyFill="1" applyBorder="1" applyAlignment="1" applyProtection="1">
      <alignment vertical="top"/>
    </xf>
    <xf numFmtId="0" fontId="39" fillId="3" borderId="0" xfId="0" applyNumberFormat="1" applyFont="1" applyFill="1" applyBorder="1" applyAlignment="1" applyProtection="1">
      <alignment vertical="top"/>
    </xf>
    <xf numFmtId="0" fontId="2" fillId="3" borderId="10" xfId="0" applyFont="1" applyFill="1" applyBorder="1" applyAlignment="1">
      <alignment vertical="center" wrapText="1"/>
    </xf>
    <xf numFmtId="165" fontId="27" fillId="0" borderId="15" xfId="0" applyNumberFormat="1" applyFont="1" applyFill="1" applyBorder="1" applyAlignment="1" applyProtection="1">
      <alignment vertical="top"/>
    </xf>
    <xf numFmtId="165" fontId="27" fillId="4" borderId="15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top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vertical="center" wrapText="1"/>
    </xf>
    <xf numFmtId="0" fontId="40" fillId="2" borderId="2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2" borderId="7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7" fillId="8" borderId="17" xfId="0" applyFont="1" applyFill="1" applyBorder="1" applyAlignment="1" applyProtection="1">
      <alignment vertical="top" wrapText="1"/>
    </xf>
    <xf numFmtId="0" fontId="2" fillId="3" borderId="1" xfId="0" applyNumberFormat="1" applyFont="1" applyFill="1" applyBorder="1" applyAlignment="1" applyProtection="1">
      <alignment vertical="top" wrapText="1"/>
    </xf>
    <xf numFmtId="0" fontId="2" fillId="3" borderId="10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27" fillId="0" borderId="14" xfId="0" applyFont="1" applyFill="1" applyBorder="1" applyAlignment="1" applyProtection="1">
      <alignment horizontal="center" vertical="top"/>
    </xf>
    <xf numFmtId="0" fontId="40" fillId="0" borderId="2" xfId="0" applyNumberFormat="1" applyFont="1" applyFill="1" applyBorder="1" applyAlignment="1" applyProtection="1">
      <alignment vertical="top"/>
    </xf>
    <xf numFmtId="0" fontId="40" fillId="0" borderId="1" xfId="0" applyNumberFormat="1" applyFont="1" applyFill="1" applyBorder="1" applyAlignment="1" applyProtection="1">
      <alignment vertical="top"/>
    </xf>
    <xf numFmtId="0" fontId="26" fillId="0" borderId="0" xfId="0" applyFont="1" applyFill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1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vertical="top"/>
    </xf>
    <xf numFmtId="165" fontId="21" fillId="0" borderId="2" xfId="0" applyNumberFormat="1" applyFont="1" applyFill="1" applyBorder="1" applyAlignment="1" applyProtection="1">
      <alignment horizontal="center" vertical="top"/>
    </xf>
    <xf numFmtId="165" fontId="22" fillId="0" borderId="2" xfId="0" applyNumberFormat="1" applyFont="1" applyFill="1" applyBorder="1" applyAlignment="1" applyProtection="1">
      <alignment horizontal="center" vertical="top"/>
    </xf>
    <xf numFmtId="165" fontId="21" fillId="3" borderId="1" xfId="0" applyNumberFormat="1" applyFont="1" applyFill="1" applyBorder="1" applyAlignment="1" applyProtection="1">
      <alignment horizontal="center" vertical="top"/>
    </xf>
    <xf numFmtId="165" fontId="21" fillId="0" borderId="1" xfId="0" applyNumberFormat="1" applyFont="1" applyFill="1" applyBorder="1" applyAlignment="1" applyProtection="1">
      <alignment horizontal="center" vertical="top"/>
    </xf>
    <xf numFmtId="2" fontId="27" fillId="0" borderId="15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5" fontId="21" fillId="3" borderId="2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3" borderId="10" xfId="0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3" borderId="7" xfId="0" applyNumberFormat="1" applyFont="1" applyFill="1" applyBorder="1" applyAlignment="1" applyProtection="1">
      <alignment vertical="top" wrapText="1"/>
    </xf>
    <xf numFmtId="0" fontId="4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2" fillId="9" borderId="2" xfId="0" applyNumberFormat="1" applyFont="1" applyFill="1" applyBorder="1" applyAlignment="1" applyProtection="1">
      <alignment vertical="center" wrapText="1"/>
    </xf>
    <xf numFmtId="0" fontId="2" fillId="9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2" fillId="2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165" fontId="2" fillId="0" borderId="2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7" fillId="5" borderId="14" xfId="0" applyFont="1" applyFill="1" applyBorder="1" applyAlignment="1" applyProtection="1">
      <alignment vertical="top" wrapText="1"/>
    </xf>
    <xf numFmtId="0" fontId="4" fillId="10" borderId="0" xfId="0" applyNumberFormat="1" applyFont="1" applyFill="1" applyBorder="1" applyAlignment="1" applyProtection="1">
      <alignment vertical="top" wrapText="1"/>
    </xf>
    <xf numFmtId="165" fontId="2" fillId="3" borderId="5" xfId="0" applyNumberFormat="1" applyFont="1" applyFill="1" applyBorder="1" applyAlignment="1" applyProtection="1">
      <alignment vertical="top"/>
    </xf>
    <xf numFmtId="0" fontId="2" fillId="11" borderId="10" xfId="0" applyFont="1" applyFill="1" applyBorder="1" applyAlignment="1">
      <alignment vertical="top" wrapText="1"/>
    </xf>
    <xf numFmtId="165" fontId="12" fillId="0" borderId="5" xfId="0" applyNumberFormat="1" applyFont="1" applyBorder="1" applyAlignment="1">
      <alignment horizontal="center" vertical="center" wrapText="1"/>
    </xf>
    <xf numFmtId="165" fontId="12" fillId="3" borderId="5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65" fontId="12" fillId="3" borderId="5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165" fontId="2" fillId="0" borderId="5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vertical="center"/>
    </xf>
    <xf numFmtId="165" fontId="2" fillId="3" borderId="2" xfId="0" applyNumberFormat="1" applyFont="1" applyFill="1" applyBorder="1" applyAlignment="1" applyProtection="1">
      <alignment vertical="center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left" vertical="center" wrapText="1"/>
    </xf>
    <xf numFmtId="165" fontId="12" fillId="3" borderId="5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27" fillId="0" borderId="14" xfId="0" applyFont="1" applyFill="1" applyBorder="1" applyAlignment="1" applyProtection="1">
      <alignment horizontal="center" vertical="center"/>
    </xf>
    <xf numFmtId="0" fontId="2" fillId="11" borderId="2" xfId="0" applyNumberFormat="1" applyFont="1" applyFill="1" applyBorder="1" applyAlignment="1" applyProtection="1">
      <alignment vertical="center" wrapText="1"/>
    </xf>
    <xf numFmtId="0" fontId="27" fillId="13" borderId="15" xfId="0" applyFont="1" applyFill="1" applyBorder="1" applyAlignment="1" applyProtection="1">
      <alignment vertical="top" wrapText="1"/>
    </xf>
    <xf numFmtId="0" fontId="2" fillId="12" borderId="2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12" borderId="2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9" fillId="0" borderId="21" xfId="0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1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top"/>
    </xf>
    <xf numFmtId="0" fontId="21" fillId="0" borderId="4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1" fillId="0" borderId="1" xfId="0" applyNumberFormat="1" applyFont="1" applyFill="1" applyBorder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5" xfId="0" applyNumberFormat="1" applyFont="1" applyFill="1" applyBorder="1" applyAlignment="1" applyProtection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horizontal="center" vertical="top" wrapText="1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1" fillId="0" borderId="6" xfId="0" applyNumberFormat="1" applyFont="1" applyFill="1" applyBorder="1" applyAlignment="1" applyProtection="1">
      <alignment horizontal="center" vertical="top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top"/>
    </xf>
    <xf numFmtId="0" fontId="21" fillId="0" borderId="9" xfId="0" applyNumberFormat="1" applyFont="1" applyFill="1" applyBorder="1" applyAlignment="1" applyProtection="1">
      <alignment horizontal="center" vertical="top" wrapText="1"/>
    </xf>
    <xf numFmtId="0" fontId="21" fillId="0" borderId="8" xfId="0" applyNumberFormat="1" applyFont="1" applyFill="1" applyBorder="1" applyAlignment="1" applyProtection="1">
      <alignment horizontal="center" vertical="top" wrapText="1"/>
    </xf>
    <xf numFmtId="0" fontId="21" fillId="0" borderId="11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3" borderId="0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17" xfId="0" applyFont="1" applyFill="1" applyBorder="1" applyAlignment="1" applyProtection="1">
      <alignment horizontal="center" vertical="center" wrapText="1"/>
    </xf>
    <xf numFmtId="0" fontId="27" fillId="0" borderId="19" xfId="0" applyFont="1" applyFill="1" applyBorder="1" applyAlignment="1" applyProtection="1">
      <alignment horizontal="center" vertical="top" wrapText="1"/>
    </xf>
    <xf numFmtId="0" fontId="27" fillId="0" borderId="20" xfId="0" applyFont="1" applyFill="1" applyBorder="1" applyAlignment="1" applyProtection="1">
      <alignment horizontal="center" vertical="top" wrapText="1"/>
    </xf>
    <xf numFmtId="0" fontId="26" fillId="0" borderId="18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7" fillId="0" borderId="14" xfId="0" applyFont="1" applyFill="1" applyBorder="1" applyAlignment="1" applyProtection="1">
      <alignment horizontal="center" vertical="top" wrapText="1"/>
    </xf>
    <xf numFmtId="0" fontId="27" fillId="0" borderId="14" xfId="0" applyFont="1" applyFill="1" applyBorder="1" applyAlignment="1" applyProtection="1">
      <alignment horizontal="center" vertical="top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top" wrapText="1"/>
    </xf>
    <xf numFmtId="0" fontId="26" fillId="0" borderId="0" xfId="0" applyFont="1" applyFill="1" applyAlignment="1" applyProtection="1">
      <alignment horizontal="center" vertical="top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/>
    </xf>
    <xf numFmtId="0" fontId="4" fillId="10" borderId="7" xfId="0" applyNumberFormat="1" applyFont="1" applyFill="1" applyBorder="1" applyAlignment="1" applyProtection="1">
      <alignment horizontal="center" vertical="top" wrapText="1"/>
    </xf>
    <xf numFmtId="0" fontId="4" fillId="10" borderId="0" xfId="0" applyNumberFormat="1" applyFont="1" applyFill="1" applyBorder="1" applyAlignment="1" applyProtection="1">
      <alignment horizontal="center" vertical="top" wrapText="1"/>
    </xf>
    <xf numFmtId="0" fontId="4" fillId="3" borderId="7" xfId="0" applyNumberFormat="1" applyFont="1" applyFill="1" applyBorder="1" applyAlignment="1" applyProtection="1">
      <alignment horizontal="center" vertical="top" wrapText="1"/>
    </xf>
    <xf numFmtId="0" fontId="4" fillId="3" borderId="0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0" fillId="0" borderId="7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" vertical="top" wrapText="1"/>
    </xf>
    <xf numFmtId="0" fontId="1" fillId="10" borderId="7" xfId="0" applyNumberFormat="1" applyFont="1" applyFill="1" applyBorder="1" applyAlignment="1" applyProtection="1">
      <alignment horizontal="center" vertical="top" wrapText="1"/>
    </xf>
    <xf numFmtId="0" fontId="1" fillId="10" borderId="0" xfId="0" applyNumberFormat="1" applyFont="1" applyFill="1" applyBorder="1" applyAlignment="1" applyProtection="1">
      <alignment horizontal="center" vertical="top" wrapText="1"/>
    </xf>
    <xf numFmtId="0" fontId="0" fillId="0" borderId="7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10" borderId="7" xfId="0" applyNumberFormat="1" applyFont="1" applyFill="1" applyBorder="1" applyAlignment="1" applyProtection="1">
      <alignment horizontal="left" vertical="center" wrapText="1"/>
    </xf>
    <xf numFmtId="0" fontId="4" fillId="10" borderId="0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5" xfId="0" applyNumberFormat="1" applyFont="1" applyFill="1" applyBorder="1" applyAlignment="1" applyProtection="1">
      <alignment vertical="center" wrapText="1"/>
    </xf>
    <xf numFmtId="165" fontId="27" fillId="0" borderId="15" xfId="0" applyNumberFormat="1" applyFont="1" applyFill="1" applyBorder="1" applyAlignment="1" applyProtection="1">
      <alignment horizontal="center" vertical="center"/>
    </xf>
    <xf numFmtId="165" fontId="27" fillId="0" borderId="16" xfId="0" applyNumberFormat="1" applyFont="1" applyFill="1" applyBorder="1" applyAlignment="1" applyProtection="1">
      <alignment horizontal="center" vertical="center"/>
    </xf>
    <xf numFmtId="165" fontId="27" fillId="0" borderId="17" xfId="0" applyNumberFormat="1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top"/>
    </xf>
    <xf numFmtId="0" fontId="27" fillId="0" borderId="16" xfId="0" applyFont="1" applyFill="1" applyBorder="1" applyAlignment="1" applyProtection="1">
      <alignment horizontal="center" vertical="top"/>
    </xf>
    <xf numFmtId="0" fontId="27" fillId="0" borderId="17" xfId="0" applyFont="1" applyFill="1" applyBorder="1" applyAlignment="1" applyProtection="1">
      <alignment horizontal="center" vertical="top"/>
    </xf>
    <xf numFmtId="0" fontId="29" fillId="0" borderId="15" xfId="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center" vertical="center"/>
    </xf>
    <xf numFmtId="0" fontId="27" fillId="0" borderId="22" xfId="0" applyFont="1" applyFill="1" applyBorder="1" applyAlignment="1" applyProtection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</xf>
    <xf numFmtId="0" fontId="27" fillId="0" borderId="24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1" fillId="0" borderId="18" xfId="0" applyNumberFormat="1" applyFont="1" applyFill="1" applyBorder="1" applyAlignment="1" applyProtection="1">
      <alignment horizontal="left" vertical="top" wrapText="1"/>
    </xf>
    <xf numFmtId="0" fontId="0" fillId="0" borderId="18" xfId="0" applyNumberFormat="1" applyFont="1" applyFill="1" applyBorder="1" applyAlignment="1" applyProtection="1">
      <alignment horizontal="left" vertical="top" wrapText="1"/>
    </xf>
    <xf numFmtId="0" fontId="41" fillId="0" borderId="18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/>
    </xf>
    <xf numFmtId="165" fontId="27" fillId="0" borderId="2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top"/>
    </xf>
    <xf numFmtId="0" fontId="2" fillId="3" borderId="5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_Перечни дорог ДГ2004" xfId="1"/>
    <cellStyle name="Обычный_Сеть дорог 2005 приложение к письму губернатор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Normal="90" workbookViewId="0">
      <pane xSplit="1" ySplit="4" topLeftCell="B14" activePane="bottomRight" state="frozen"/>
      <selection pane="topRight" activeCell="B1" sqref="B1"/>
      <selection pane="bottomLeft" activeCell="A6" sqref="A6"/>
      <selection pane="bottomRight" activeCell="O9" sqref="O9"/>
    </sheetView>
  </sheetViews>
  <sheetFormatPr defaultRowHeight="15"/>
  <cols>
    <col min="1" max="1" width="5.7109375" style="5" customWidth="1"/>
    <col min="2" max="2" width="22.140625" style="5" customWidth="1"/>
    <col min="3" max="3" width="12.28515625" style="5" customWidth="1"/>
    <col min="4" max="4" width="12" style="5" customWidth="1"/>
    <col min="5" max="5" width="10.140625" style="5" customWidth="1"/>
    <col min="6" max="6" width="8.5703125" style="5" customWidth="1"/>
    <col min="7" max="7" width="11.7109375" style="5" customWidth="1"/>
    <col min="8" max="8" width="9.140625" style="5"/>
    <col min="9" max="9" width="11.7109375" style="5" customWidth="1"/>
    <col min="10" max="10" width="9.42578125" style="5" customWidth="1"/>
    <col min="11" max="11" width="10.28515625" style="5" hidden="1" customWidth="1"/>
    <col min="12" max="12" width="8.42578125" style="5" bestFit="1" customWidth="1"/>
    <col min="13" max="13" width="10.5703125" style="5" customWidth="1"/>
    <col min="14" max="14" width="9.5703125" style="5" bestFit="1" customWidth="1"/>
    <col min="15" max="15" width="13.5703125" style="5" customWidth="1"/>
    <col min="16" max="16384" width="9.140625" style="5"/>
  </cols>
  <sheetData>
    <row r="1" spans="1:15" ht="43.5" customHeight="1">
      <c r="A1" s="365" t="s">
        <v>692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47.25">
      <c r="A2" s="366" t="s">
        <v>58</v>
      </c>
      <c r="B2" s="366" t="s">
        <v>141</v>
      </c>
      <c r="C2" s="366" t="s">
        <v>66</v>
      </c>
      <c r="D2" s="366" t="s">
        <v>65</v>
      </c>
      <c r="E2" s="369" t="s">
        <v>59</v>
      </c>
      <c r="F2" s="370"/>
      <c r="G2" s="370"/>
      <c r="H2" s="371"/>
      <c r="I2" s="74" t="s">
        <v>63</v>
      </c>
      <c r="J2" s="372" t="s">
        <v>60</v>
      </c>
      <c r="K2" s="366" t="s">
        <v>64</v>
      </c>
      <c r="L2" s="363" t="s">
        <v>61</v>
      </c>
      <c r="M2" s="364"/>
      <c r="N2" s="363" t="s">
        <v>62</v>
      </c>
      <c r="O2" s="364"/>
    </row>
    <row r="3" spans="1:15" ht="31.5">
      <c r="A3" s="367"/>
      <c r="B3" s="367"/>
      <c r="C3" s="367"/>
      <c r="D3" s="367"/>
      <c r="E3" s="73" t="s">
        <v>74</v>
      </c>
      <c r="F3" s="73" t="s">
        <v>84</v>
      </c>
      <c r="G3" s="73" t="s">
        <v>81</v>
      </c>
      <c r="H3" s="86" t="s">
        <v>106</v>
      </c>
      <c r="I3" s="74" t="s">
        <v>105</v>
      </c>
      <c r="J3" s="373"/>
      <c r="K3" s="367"/>
      <c r="L3" s="72"/>
      <c r="M3" s="72"/>
      <c r="N3" s="72"/>
      <c r="O3" s="72"/>
    </row>
    <row r="4" spans="1:15" ht="15.75">
      <c r="A4" s="368"/>
      <c r="B4" s="368"/>
      <c r="C4" s="76" t="s">
        <v>107</v>
      </c>
      <c r="D4" s="76" t="s">
        <v>107</v>
      </c>
      <c r="E4" s="76" t="s">
        <v>107</v>
      </c>
      <c r="F4" s="76" t="s">
        <v>107</v>
      </c>
      <c r="G4" s="76" t="s">
        <v>107</v>
      </c>
      <c r="H4" s="76" t="s">
        <v>107</v>
      </c>
      <c r="I4" s="76" t="s">
        <v>107</v>
      </c>
      <c r="J4" s="76" t="s">
        <v>107</v>
      </c>
      <c r="K4" s="76" t="s">
        <v>107</v>
      </c>
      <c r="L4" s="73" t="s">
        <v>108</v>
      </c>
      <c r="M4" s="73" t="s">
        <v>109</v>
      </c>
      <c r="N4" s="73" t="s">
        <v>108</v>
      </c>
      <c r="O4" s="73" t="s">
        <v>109</v>
      </c>
    </row>
    <row r="5" spans="1:15" ht="24.95" customHeight="1">
      <c r="A5" s="75">
        <v>1</v>
      </c>
      <c r="B5" s="77" t="s">
        <v>121</v>
      </c>
      <c r="C5" s="80">
        <f t="shared" ref="C5:C27" si="0">J5+D5</f>
        <v>259.392</v>
      </c>
      <c r="D5" s="80">
        <f>E5+I5</f>
        <v>259.29599999999999</v>
      </c>
      <c r="E5" s="80">
        <f t="shared" ref="E5:E18" si="1">SUM(F5:H5)</f>
        <v>227.827</v>
      </c>
      <c r="F5" s="80">
        <f>'1 Алексин'!J41</f>
        <v>0</v>
      </c>
      <c r="G5" s="80">
        <f>'1 Алексин'!K41</f>
        <v>218.227</v>
      </c>
      <c r="H5" s="80">
        <f>'1 Алексин'!L41</f>
        <v>9.6</v>
      </c>
      <c r="I5" s="80">
        <f>'1 Алексин'!M41</f>
        <v>31.469000000000001</v>
      </c>
      <c r="J5" s="80">
        <f>'1 Алексин'!O41</f>
        <v>9.6000000000000002E-2</v>
      </c>
      <c r="K5" s="78">
        <f>'1 Алексин'!$AF$41</f>
        <v>230.571</v>
      </c>
      <c r="L5" s="138">
        <f>'1 Алексин'!Q41</f>
        <v>10</v>
      </c>
      <c r="M5" s="143">
        <f>'1 Алексин'!R41</f>
        <v>464.2</v>
      </c>
      <c r="N5" s="138">
        <f>'1 Алексин'!X41</f>
        <v>209</v>
      </c>
      <c r="O5" s="144">
        <f>'1 Алексин'!Y41</f>
        <v>4070.27</v>
      </c>
    </row>
    <row r="6" spans="1:15" ht="24.95" customHeight="1">
      <c r="A6" s="75">
        <v>2</v>
      </c>
      <c r="B6" s="77" t="s">
        <v>353</v>
      </c>
      <c r="C6" s="80">
        <f t="shared" si="0"/>
        <v>166.56800000000001</v>
      </c>
      <c r="D6" s="80">
        <f>E6+I6</f>
        <v>166.458</v>
      </c>
      <c r="E6" s="80">
        <f>G6+H6</f>
        <v>166.398</v>
      </c>
      <c r="F6" s="80">
        <v>0</v>
      </c>
      <c r="G6" s="80">
        <f>Арсеньево!K29</f>
        <v>166.398</v>
      </c>
      <c r="H6" s="80">
        <f>Арсеньево!L29</f>
        <v>0</v>
      </c>
      <c r="I6" s="80">
        <f>Арсеньево!M29</f>
        <v>0.06</v>
      </c>
      <c r="J6" s="80">
        <f>Арсеньево!O29</f>
        <v>0.11</v>
      </c>
      <c r="K6" s="78"/>
      <c r="L6" s="138">
        <f>Арсеньево!Q29</f>
        <v>11</v>
      </c>
      <c r="M6" s="143">
        <f>Арсеньево!R29</f>
        <v>368.05</v>
      </c>
      <c r="N6" s="138">
        <f>Арсеньево!X29</f>
        <v>167</v>
      </c>
      <c r="O6" s="144">
        <f>Арсеньево!Y29</f>
        <v>2673.33</v>
      </c>
    </row>
    <row r="7" spans="1:15" ht="24.95" customHeight="1">
      <c r="A7" s="75">
        <v>3</v>
      </c>
      <c r="B7" s="77" t="s">
        <v>122</v>
      </c>
      <c r="C7" s="80">
        <f t="shared" si="0"/>
        <v>169.10599999999999</v>
      </c>
      <c r="D7" s="80">
        <f t="shared" ref="D7:D17" si="2">E7+I7</f>
        <v>169.10599999999999</v>
      </c>
      <c r="E7" s="80">
        <f t="shared" si="1"/>
        <v>165.99</v>
      </c>
      <c r="F7" s="80">
        <f>'2 Богородицк'!J29</f>
        <v>0</v>
      </c>
      <c r="G7" s="80">
        <f>'2 Богородицк'!K29</f>
        <v>162.892</v>
      </c>
      <c r="H7" s="80">
        <f>'2 Богородицк'!L29</f>
        <v>3.0979999999999999</v>
      </c>
      <c r="I7" s="80">
        <f>'2 Богородицк'!M29</f>
        <v>3.1160000000000001</v>
      </c>
      <c r="J7" s="80">
        <f>'2 Богородицк'!O29</f>
        <v>0</v>
      </c>
      <c r="K7" s="78">
        <f>'2 Богородицк'!$AE$29</f>
        <v>152.97900000000001</v>
      </c>
      <c r="L7" s="138">
        <f>'2 Богородицк'!Q29</f>
        <v>4</v>
      </c>
      <c r="M7" s="143">
        <f>'2 Богородицк'!R29</f>
        <v>158.61000000000001</v>
      </c>
      <c r="N7" s="138">
        <f>'2 Богородицк'!X29</f>
        <v>158</v>
      </c>
      <c r="O7" s="144">
        <f>'2 Богородицк'!Y29</f>
        <v>2924.32</v>
      </c>
    </row>
    <row r="8" spans="1:15" ht="24.95" customHeight="1">
      <c r="A8" s="75">
        <v>4</v>
      </c>
      <c r="B8" s="77" t="s">
        <v>323</v>
      </c>
      <c r="C8" s="80">
        <f t="shared" si="0"/>
        <v>153.02099999999999</v>
      </c>
      <c r="D8" s="80">
        <f>E8+I8</f>
        <v>151.39099999999999</v>
      </c>
      <c r="E8" s="80">
        <f t="shared" si="1"/>
        <v>141.79499999999999</v>
      </c>
      <c r="F8" s="80">
        <v>0</v>
      </c>
      <c r="G8" s="80">
        <f>'3 Белев'!K31</f>
        <v>134.017</v>
      </c>
      <c r="H8" s="80">
        <f>'3 Белев'!L31</f>
        <v>7.7779999999999996</v>
      </c>
      <c r="I8" s="80">
        <f>'3 Белев'!M31</f>
        <v>9.5960000000000001</v>
      </c>
      <c r="J8" s="80">
        <f>'3 Белев'!O31</f>
        <v>1.63</v>
      </c>
      <c r="K8" s="78"/>
      <c r="L8" s="138">
        <f>'3 Белев'!Q31</f>
        <v>11</v>
      </c>
      <c r="M8" s="143">
        <f>'3 Белев'!R31</f>
        <v>670.32</v>
      </c>
      <c r="N8" s="138">
        <f>'3 Белев'!X31</f>
        <v>143</v>
      </c>
      <c r="O8" s="144">
        <f>'3 Белев'!Y31</f>
        <v>2152</v>
      </c>
    </row>
    <row r="9" spans="1:15" ht="24.95" customHeight="1">
      <c r="A9" s="75">
        <v>5</v>
      </c>
      <c r="B9" s="77" t="s">
        <v>123</v>
      </c>
      <c r="C9" s="80">
        <f t="shared" si="0"/>
        <v>126.877</v>
      </c>
      <c r="D9" s="80">
        <f>E9+I9</f>
        <v>126.877</v>
      </c>
      <c r="E9" s="80">
        <f t="shared" si="1"/>
        <v>126.247</v>
      </c>
      <c r="F9" s="80">
        <f>'4 Венев'!J35</f>
        <v>0</v>
      </c>
      <c r="G9" s="80">
        <f>'4 Венев'!K35</f>
        <v>125.34699999999999</v>
      </c>
      <c r="H9" s="80">
        <f>'4 Венев'!L35</f>
        <v>0.9</v>
      </c>
      <c r="I9" s="80">
        <f>'4 Венев'!M35</f>
        <v>0.63</v>
      </c>
      <c r="J9" s="80">
        <f>'4 Венев'!O35</f>
        <v>0</v>
      </c>
      <c r="K9" s="78">
        <f>'4 Венев'!$AF$35</f>
        <v>115.52200000000001</v>
      </c>
      <c r="L9" s="138">
        <f>'4 Венев'!Q35</f>
        <v>5</v>
      </c>
      <c r="M9" s="143">
        <f>'4 Венев'!R35</f>
        <v>186.84</v>
      </c>
      <c r="N9" s="138">
        <f>'4 Венев'!X35</f>
        <v>107</v>
      </c>
      <c r="O9" s="144">
        <f>'4 Венев'!Y35</f>
        <v>1533.49</v>
      </c>
    </row>
    <row r="10" spans="1:15" ht="24.95" customHeight="1">
      <c r="A10" s="75">
        <v>6</v>
      </c>
      <c r="B10" s="77" t="s">
        <v>124</v>
      </c>
      <c r="C10" s="80">
        <f t="shared" si="0"/>
        <v>130.05500000000001</v>
      </c>
      <c r="D10" s="80">
        <f t="shared" si="2"/>
        <v>130.05500000000001</v>
      </c>
      <c r="E10" s="80">
        <f t="shared" si="1"/>
        <v>127.988</v>
      </c>
      <c r="F10" s="80">
        <f>'5 Волово'!J32</f>
        <v>0</v>
      </c>
      <c r="G10" s="80">
        <f>'5 Волово'!K32</f>
        <v>119.212</v>
      </c>
      <c r="H10" s="80">
        <f>'5 Волово'!L32</f>
        <v>8.7759999999999998</v>
      </c>
      <c r="I10" s="80">
        <f>'5 Волово'!M32</f>
        <v>2.0670000000000002</v>
      </c>
      <c r="J10" s="80">
        <f>'5 Волово'!O32</f>
        <v>0</v>
      </c>
      <c r="K10" s="78">
        <f>'5 Волово'!$AE$32</f>
        <v>119.46</v>
      </c>
      <c r="L10" s="146">
        <v>6</v>
      </c>
      <c r="M10" s="147">
        <v>226.74</v>
      </c>
      <c r="N10" s="146">
        <f>'5 Волово'!X32</f>
        <v>91</v>
      </c>
      <c r="O10" s="194">
        <f>'5 Волово'!Y32</f>
        <v>1356.8</v>
      </c>
    </row>
    <row r="11" spans="1:15" ht="24.95" customHeight="1">
      <c r="A11" s="75">
        <v>7</v>
      </c>
      <c r="B11" s="77" t="s">
        <v>125</v>
      </c>
      <c r="C11" s="80">
        <f t="shared" si="0"/>
        <v>156.01499999999999</v>
      </c>
      <c r="D11" s="80">
        <f t="shared" si="2"/>
        <v>156.01499999999999</v>
      </c>
      <c r="E11" s="80">
        <f t="shared" si="1"/>
        <v>154.465</v>
      </c>
      <c r="F11" s="80">
        <f>'6 Дубна'!J34</f>
        <v>0</v>
      </c>
      <c r="G11" s="80">
        <f>'6 Дубна'!K34</f>
        <v>144.67699999999999</v>
      </c>
      <c r="H11" s="80">
        <f>'6 Дубна'!L34</f>
        <v>9.7880000000000003</v>
      </c>
      <c r="I11" s="80">
        <f>'6 Дубна'!M34</f>
        <v>1.55</v>
      </c>
      <c r="J11" s="80">
        <f>'6 Дубна'!O34</f>
        <v>0</v>
      </c>
      <c r="K11" s="78">
        <f>'6 Дубна'!$AE$34</f>
        <v>143.63999999999999</v>
      </c>
      <c r="L11" s="138">
        <f>'6 Дубна'!Q34</f>
        <v>13</v>
      </c>
      <c r="M11" s="143">
        <f>'6 Дубна'!R34</f>
        <v>507.08</v>
      </c>
      <c r="N11" s="138">
        <f>'6 Дубна'!X34</f>
        <v>145</v>
      </c>
      <c r="O11" s="144">
        <f>'6 Дубна'!Y34</f>
        <v>2441.77</v>
      </c>
    </row>
    <row r="12" spans="1:15" ht="24.95" customHeight="1">
      <c r="A12" s="75">
        <v>8</v>
      </c>
      <c r="B12" s="77" t="s">
        <v>126</v>
      </c>
      <c r="C12" s="80">
        <f t="shared" si="0"/>
        <v>252.102</v>
      </c>
      <c r="D12" s="80">
        <f t="shared" si="2"/>
        <v>252.102</v>
      </c>
      <c r="E12" s="80">
        <f t="shared" si="1"/>
        <v>238.61799999999999</v>
      </c>
      <c r="F12" s="80">
        <f>'7 Ефремов'!J40</f>
        <v>0</v>
      </c>
      <c r="G12" s="80">
        <f>'7 Ефремов'!K40</f>
        <v>238.61799999999999</v>
      </c>
      <c r="H12" s="80">
        <f>'7 Ефремов'!L40</f>
        <v>0</v>
      </c>
      <c r="I12" s="80">
        <f>'7 Ефремов'!M40</f>
        <v>13.484</v>
      </c>
      <c r="J12" s="80">
        <f>'7 Ефремов'!O40</f>
        <v>0</v>
      </c>
      <c r="K12" s="78">
        <f>'7 Ефремов'!$AG$40</f>
        <v>229.042</v>
      </c>
      <c r="L12" s="138">
        <f>'7 Ефремов'!Q40</f>
        <v>15</v>
      </c>
      <c r="M12" s="143">
        <f>'7 Ефремов'!R40</f>
        <v>828.45</v>
      </c>
      <c r="N12" s="138">
        <f>'7 Ефремов'!X40</f>
        <v>181</v>
      </c>
      <c r="O12" s="144">
        <f>'7 Ефремов'!Y40</f>
        <v>3516.76</v>
      </c>
    </row>
    <row r="13" spans="1:15" ht="24.95" customHeight="1">
      <c r="A13" s="75">
        <v>9</v>
      </c>
      <c r="B13" s="77" t="s">
        <v>127</v>
      </c>
      <c r="C13" s="80">
        <f t="shared" si="0"/>
        <v>168.00800000000001</v>
      </c>
      <c r="D13" s="80">
        <f t="shared" si="2"/>
        <v>168.00800000000001</v>
      </c>
      <c r="E13" s="80">
        <f t="shared" si="1"/>
        <v>167.90799999999999</v>
      </c>
      <c r="F13" s="80">
        <v>0</v>
      </c>
      <c r="G13" s="80">
        <f>'8 Заокск'!K30</f>
        <v>165.62799999999999</v>
      </c>
      <c r="H13" s="80">
        <f>'8 Заокск'!L30</f>
        <v>2.2799999999999998</v>
      </c>
      <c r="I13" s="80">
        <f>'8 Заокск'!M30</f>
        <v>0.1</v>
      </c>
      <c r="J13" s="80">
        <f>'8 Заокск'!O30</f>
        <v>0</v>
      </c>
      <c r="K13" s="78">
        <f>'8 Заокск'!$AH$30</f>
        <v>165.46100000000001</v>
      </c>
      <c r="L13" s="138">
        <f>'8 Заокск'!Q30</f>
        <v>12</v>
      </c>
      <c r="M13" s="143">
        <f>'8 Заокск'!R30</f>
        <v>724.46299999999997</v>
      </c>
      <c r="N13" s="138">
        <f>'8 Заокск'!Y30</f>
        <v>158</v>
      </c>
      <c r="O13" s="144">
        <f>'8 Заокск'!Z30</f>
        <v>3448</v>
      </c>
    </row>
    <row r="14" spans="1:15" ht="24.95" customHeight="1">
      <c r="A14" s="75">
        <v>10</v>
      </c>
      <c r="B14" s="77" t="s">
        <v>128</v>
      </c>
      <c r="C14" s="80">
        <f t="shared" si="0"/>
        <v>125.586</v>
      </c>
      <c r="D14" s="80">
        <f t="shared" si="2"/>
        <v>123.86199999999999</v>
      </c>
      <c r="E14" s="80">
        <f t="shared" si="1"/>
        <v>116.59699999999999</v>
      </c>
      <c r="F14" s="80">
        <f>'9 Каменка'!J32</f>
        <v>0</v>
      </c>
      <c r="G14" s="80">
        <f>'9 Каменка'!K32</f>
        <v>102.739</v>
      </c>
      <c r="H14" s="80">
        <f>'9 Каменка'!L32</f>
        <v>13.858000000000001</v>
      </c>
      <c r="I14" s="80">
        <f>'9 Каменка'!M32</f>
        <v>7.2649999999999997</v>
      </c>
      <c r="J14" s="80">
        <f>'9 Каменка'!O32</f>
        <v>1.724</v>
      </c>
      <c r="K14" s="78">
        <f>'9 Каменка'!$AE$32</f>
        <v>116.46299999999999</v>
      </c>
      <c r="L14" s="138">
        <f>'9 Каменка'!Q32</f>
        <v>7</v>
      </c>
      <c r="M14" s="143">
        <f>'9 Каменка'!R32</f>
        <v>320.45</v>
      </c>
      <c r="N14" s="138">
        <f>'9 Каменка'!X32</f>
        <v>78</v>
      </c>
      <c r="O14" s="144">
        <f>'9 Каменка'!Y32</f>
        <v>1273.18</v>
      </c>
    </row>
    <row r="15" spans="1:15" ht="24.95" customHeight="1">
      <c r="A15" s="75">
        <v>11</v>
      </c>
      <c r="B15" s="77" t="s">
        <v>129</v>
      </c>
      <c r="C15" s="80">
        <f t="shared" si="0"/>
        <v>226.53399999999999</v>
      </c>
      <c r="D15" s="80">
        <f>E15+I15</f>
        <v>226.53399999999999</v>
      </c>
      <c r="E15" s="80">
        <f t="shared" si="1"/>
        <v>226.53399999999999</v>
      </c>
      <c r="F15" s="80">
        <f>'10 Кимовск'!K39</f>
        <v>0</v>
      </c>
      <c r="G15" s="80">
        <f>'10 Кимовск'!L39</f>
        <v>225.32400000000001</v>
      </c>
      <c r="H15" s="80">
        <f>'10 Кимовск'!M39</f>
        <v>1.21</v>
      </c>
      <c r="I15" s="80">
        <f>'10 Кимовск'!N39</f>
        <v>0</v>
      </c>
      <c r="J15" s="80">
        <f>'10 Кимовск'!P39</f>
        <v>0</v>
      </c>
      <c r="K15" s="78">
        <f>'10 Кимовск'!$AG$39</f>
        <v>206.94</v>
      </c>
      <c r="L15" s="230">
        <f>'10 Кимовск'!R39</f>
        <v>6</v>
      </c>
      <c r="M15" s="143">
        <f>'10 Кимовск'!S39</f>
        <v>301.79000000000002</v>
      </c>
      <c r="N15" s="193">
        <f>'10 Кимовск'!Y39</f>
        <v>168</v>
      </c>
      <c r="O15" s="144">
        <f>'10 Кимовск'!Z39</f>
        <v>2800.87</v>
      </c>
    </row>
    <row r="16" spans="1:15" ht="24.95" customHeight="1">
      <c r="A16" s="202">
        <v>12</v>
      </c>
      <c r="B16" s="203" t="s">
        <v>130</v>
      </c>
      <c r="C16" s="204">
        <f>J16+D16</f>
        <v>256.89499999999998</v>
      </c>
      <c r="D16" s="204">
        <f>E16+I16</f>
        <v>256.89499999999998</v>
      </c>
      <c r="E16" s="204">
        <f>SUM(F16:H16)</f>
        <v>252.07300000000001</v>
      </c>
      <c r="F16" s="205">
        <f>'11 Киреевск'!J45</f>
        <v>0</v>
      </c>
      <c r="G16" s="205">
        <f>'11 Киреевск'!K45</f>
        <v>248.06299999999999</v>
      </c>
      <c r="H16" s="205">
        <f>'11 Киреевск'!L45</f>
        <v>4.01</v>
      </c>
      <c r="I16" s="205">
        <f>'11 Киреевск'!M45</f>
        <v>4.8220000000000001</v>
      </c>
      <c r="J16" s="205">
        <f>'11 Киреевск'!O45</f>
        <v>0</v>
      </c>
      <c r="K16" s="206">
        <f>'11 Киреевск'!$AG$45</f>
        <v>305.35000000000002</v>
      </c>
      <c r="L16" s="207">
        <f>'11 Киреевск'!Q45</f>
        <v>11</v>
      </c>
      <c r="M16" s="207">
        <f>'11 Киреевск'!R45</f>
        <v>1213.4659999999999</v>
      </c>
      <c r="N16" s="207">
        <f>'11 Киреевск'!Z45</f>
        <v>208</v>
      </c>
      <c r="O16" s="208">
        <f>'11 Киреевск'!AA45</f>
        <v>4248.82</v>
      </c>
    </row>
    <row r="17" spans="1:15" ht="24.95" customHeight="1">
      <c r="A17" s="75">
        <v>13</v>
      </c>
      <c r="B17" s="77" t="s">
        <v>131</v>
      </c>
      <c r="C17" s="80">
        <f t="shared" si="0"/>
        <v>162.91499999999999</v>
      </c>
      <c r="D17" s="80">
        <f t="shared" si="2"/>
        <v>162.91499999999999</v>
      </c>
      <c r="E17" s="80">
        <f t="shared" si="1"/>
        <v>156.00800000000001</v>
      </c>
      <c r="F17" s="82">
        <f>'12 Куркино'!J36</f>
        <v>0</v>
      </c>
      <c r="G17" s="82">
        <f>'12 Куркино'!K36</f>
        <v>154.01599999999999</v>
      </c>
      <c r="H17" s="82">
        <f>'12 Куркино'!L36</f>
        <v>1.992</v>
      </c>
      <c r="I17" s="82">
        <f>'12 Куркино'!M36</f>
        <v>6.907</v>
      </c>
      <c r="J17" s="82">
        <f>'12 Куркино'!O36</f>
        <v>0</v>
      </c>
      <c r="K17" s="78">
        <f>'12 Куркино'!$AE$36</f>
        <v>143.52099999999999</v>
      </c>
      <c r="L17" s="138">
        <f>'12 Куркино'!Q36</f>
        <v>5</v>
      </c>
      <c r="M17" s="144">
        <f>'12 Куркино'!R36</f>
        <v>188.80199999999999</v>
      </c>
      <c r="N17" s="138">
        <f>'12 Куркино'!X36</f>
        <v>125</v>
      </c>
      <c r="O17" s="144">
        <f>'12 Куркино'!Y36</f>
        <v>2295.44</v>
      </c>
    </row>
    <row r="18" spans="1:15" ht="24.95" customHeight="1">
      <c r="A18" s="75">
        <v>14</v>
      </c>
      <c r="B18" s="77" t="s">
        <v>132</v>
      </c>
      <c r="C18" s="80">
        <f t="shared" si="0"/>
        <v>227.96600000000001</v>
      </c>
      <c r="D18" s="80">
        <f>E18+I18</f>
        <v>227.96600000000001</v>
      </c>
      <c r="E18" s="80">
        <f t="shared" si="1"/>
        <v>222.96600000000001</v>
      </c>
      <c r="F18" s="82">
        <f>'13 Ленинский'!J53</f>
        <v>0</v>
      </c>
      <c r="G18" s="82">
        <f>'13 Ленинский'!K53</f>
        <v>217.97399999999999</v>
      </c>
      <c r="H18" s="82">
        <f>'13 Ленинский'!L53</f>
        <v>4.992</v>
      </c>
      <c r="I18" s="82">
        <f>'13 Ленинский'!M53</f>
        <v>5</v>
      </c>
      <c r="J18" s="82">
        <f>'13 Ленинский'!O53</f>
        <v>0</v>
      </c>
      <c r="K18" s="78">
        <f>'13 Ленинский'!$AI$53</f>
        <v>243.23699999999999</v>
      </c>
      <c r="L18" s="138">
        <f>'13 Ленинский'!Q53</f>
        <v>14</v>
      </c>
      <c r="M18" s="144">
        <f>'13 Ленинский'!R53</f>
        <v>1882.05</v>
      </c>
      <c r="N18" s="138">
        <f>'13 Ленинский'!X53</f>
        <v>194</v>
      </c>
      <c r="O18" s="144">
        <f>'13 Ленинский'!Y53</f>
        <v>3238.91</v>
      </c>
    </row>
    <row r="19" spans="1:15" ht="24.95" customHeight="1">
      <c r="A19" s="75">
        <v>15</v>
      </c>
      <c r="B19" s="77" t="s">
        <v>385</v>
      </c>
      <c r="C19" s="80">
        <f>J19+D19</f>
        <v>194.22800000000001</v>
      </c>
      <c r="D19" s="80">
        <f t="shared" ref="D19:D27" si="3">E19+I19</f>
        <v>194.22800000000001</v>
      </c>
      <c r="E19" s="80">
        <f>G19+H19</f>
        <v>194.22800000000001</v>
      </c>
      <c r="F19" s="82">
        <v>0</v>
      </c>
      <c r="G19" s="82">
        <f>Новомосковский!K45</f>
        <v>186.22900000000001</v>
      </c>
      <c r="H19" s="82">
        <f>Новомосковский!L45</f>
        <v>7.9989999999999997</v>
      </c>
      <c r="I19" s="82">
        <f>Новомосковский!M45</f>
        <v>0</v>
      </c>
      <c r="J19" s="82">
        <f>Новомосковский!O45</f>
        <v>0</v>
      </c>
      <c r="K19" s="78"/>
      <c r="L19" s="138">
        <f>Новомосковский!Q45</f>
        <v>3</v>
      </c>
      <c r="M19" s="144">
        <f>Новомосковский!R45</f>
        <v>94.4</v>
      </c>
      <c r="N19" s="138">
        <f>Новомосковский!X45</f>
        <v>159</v>
      </c>
      <c r="O19" s="144">
        <f>Новомосковский!Y45</f>
        <v>2528.1799999999998</v>
      </c>
    </row>
    <row r="20" spans="1:15" ht="24.95" customHeight="1">
      <c r="A20" s="75">
        <v>16</v>
      </c>
      <c r="B20" s="77" t="s">
        <v>133</v>
      </c>
      <c r="C20" s="80">
        <f t="shared" si="0"/>
        <v>191.00700000000001</v>
      </c>
      <c r="D20" s="80">
        <f t="shared" si="3"/>
        <v>191.00700000000001</v>
      </c>
      <c r="E20" s="80">
        <f t="shared" ref="E20:E25" si="4">SUM(F20:H20)</f>
        <v>191.00700000000001</v>
      </c>
      <c r="F20" s="82">
        <f>'14 Одоев'!J33</f>
        <v>0</v>
      </c>
      <c r="G20" s="82">
        <f>'14 Одоев'!K33</f>
        <v>183.92699999999999</v>
      </c>
      <c r="H20" s="82">
        <f>'14 Одоев'!L33</f>
        <v>7.08</v>
      </c>
      <c r="I20" s="82">
        <f>'14 Одоев'!M33</f>
        <v>0</v>
      </c>
      <c r="J20" s="82">
        <f>'14 Одоев'!O33</f>
        <v>0</v>
      </c>
      <c r="K20" s="78">
        <f>'14 Одоев'!$AG$33</f>
        <v>172.44</v>
      </c>
      <c r="L20" s="138">
        <f>'14 Одоев'!Q33</f>
        <v>8</v>
      </c>
      <c r="M20" s="144">
        <f>'14 Одоев'!R33</f>
        <v>381.1</v>
      </c>
      <c r="N20" s="138">
        <f>'14 Одоев'!X33</f>
        <v>153</v>
      </c>
      <c r="O20" s="144">
        <f>'14 Одоев'!Y33</f>
        <v>2812.29</v>
      </c>
    </row>
    <row r="21" spans="1:15" ht="24.95" customHeight="1">
      <c r="A21" s="75">
        <v>17</v>
      </c>
      <c r="B21" s="77" t="s">
        <v>134</v>
      </c>
      <c r="C21" s="80">
        <f>J21+D21</f>
        <v>172.34399999999999</v>
      </c>
      <c r="D21" s="80">
        <f>E21+I21</f>
        <v>172.34399999999999</v>
      </c>
      <c r="E21" s="80">
        <f t="shared" si="4"/>
        <v>171.57400000000001</v>
      </c>
      <c r="F21" s="80">
        <f>'15 Плавск'!J29</f>
        <v>0</v>
      </c>
      <c r="G21" s="80">
        <f>'15 Плавск'!K29</f>
        <v>151.03200000000001</v>
      </c>
      <c r="H21" s="80">
        <f>'15 Плавск'!L29</f>
        <v>20.542000000000002</v>
      </c>
      <c r="I21" s="80">
        <f>'15 Плавск'!M29</f>
        <v>0.77</v>
      </c>
      <c r="J21" s="80">
        <f>'15 Плавск'!O29</f>
        <v>0</v>
      </c>
      <c r="K21" s="78">
        <f>'15 Плавск'!$AG$29</f>
        <v>152.34800000000001</v>
      </c>
      <c r="L21" s="138">
        <f>'15 Плавск'!Q29</f>
        <v>8</v>
      </c>
      <c r="M21" s="144">
        <f>'15 Плавск'!R29</f>
        <v>368.16</v>
      </c>
      <c r="N21" s="138">
        <f>'15 Плавск'!X29</f>
        <v>126</v>
      </c>
      <c r="O21" s="144">
        <f>'15 Плавск'!Y29</f>
        <v>2133.12</v>
      </c>
    </row>
    <row r="22" spans="1:15" ht="24.95" customHeight="1">
      <c r="A22" s="75">
        <v>18</v>
      </c>
      <c r="B22" s="77" t="s">
        <v>135</v>
      </c>
      <c r="C22" s="80">
        <f t="shared" si="0"/>
        <v>161.5</v>
      </c>
      <c r="D22" s="80">
        <f t="shared" si="3"/>
        <v>161.08000000000001</v>
      </c>
      <c r="E22" s="80">
        <f t="shared" si="4"/>
        <v>161.08000000000001</v>
      </c>
      <c r="F22" s="80">
        <f>'16 Суворов'!J35</f>
        <v>0</v>
      </c>
      <c r="G22" s="80">
        <f>'16 Суворов'!K35</f>
        <v>153.21299999999999</v>
      </c>
      <c r="H22" s="80">
        <f>'16 Суворов'!L35</f>
        <v>7.867</v>
      </c>
      <c r="I22" s="80">
        <f>'16 Суворов'!M35</f>
        <v>0</v>
      </c>
      <c r="J22" s="80">
        <f>'16 Суворов'!O35</f>
        <v>0.42</v>
      </c>
      <c r="K22" s="78">
        <f>'16 Суворов'!$AG$35</f>
        <v>147.93199999999999</v>
      </c>
      <c r="L22" s="138">
        <f>'16 Суворов'!Q35</f>
        <v>10</v>
      </c>
      <c r="M22" s="144">
        <f>'16 Суворов'!R35</f>
        <v>352.56</v>
      </c>
      <c r="N22" s="138">
        <f>'16 Суворов'!X35</f>
        <v>142</v>
      </c>
      <c r="O22" s="144">
        <f>'16 Суворов'!Y35</f>
        <v>2338.08</v>
      </c>
    </row>
    <row r="23" spans="1:15" ht="24.95" customHeight="1">
      <c r="A23" s="75">
        <v>19</v>
      </c>
      <c r="B23" s="77" t="s">
        <v>136</v>
      </c>
      <c r="C23" s="80">
        <f t="shared" si="0"/>
        <v>201.63300000000001</v>
      </c>
      <c r="D23" s="80">
        <f>E23+I23</f>
        <v>201.63300000000001</v>
      </c>
      <c r="E23" s="80">
        <f t="shared" si="4"/>
        <v>181.24</v>
      </c>
      <c r="F23" s="80">
        <f>'17 ТОгарево'!J38</f>
        <v>0</v>
      </c>
      <c r="G23" s="80">
        <f>'17 ТОгарево'!K38</f>
        <v>160.666</v>
      </c>
      <c r="H23" s="80">
        <f>'17 ТОгарево'!L38</f>
        <v>20.574000000000002</v>
      </c>
      <c r="I23" s="80">
        <f>'17 ТОгарево'!M38</f>
        <v>20.393000000000001</v>
      </c>
      <c r="J23" s="80">
        <f>'17 ТОгарево'!O38</f>
        <v>0</v>
      </c>
      <c r="K23" s="78">
        <f>'17 ТОгарево'!$AI$38</f>
        <v>191.35</v>
      </c>
      <c r="L23" s="138">
        <f>'17 ТОгарево'!Q38</f>
        <v>6</v>
      </c>
      <c r="M23" s="139">
        <f>'17 ТОгарево'!R38</f>
        <v>146.21</v>
      </c>
      <c r="N23" s="138">
        <f>'17 ТОгарево'!X38</f>
        <v>185</v>
      </c>
      <c r="O23" s="144">
        <f>'17 ТОгарево'!Y38</f>
        <v>3346.98</v>
      </c>
    </row>
    <row r="24" spans="1:15" ht="24.95" customHeight="1">
      <c r="A24" s="75">
        <v>20</v>
      </c>
      <c r="B24" s="77" t="s">
        <v>137</v>
      </c>
      <c r="C24" s="80">
        <f t="shared" si="0"/>
        <v>195.88399999999999</v>
      </c>
      <c r="D24" s="80">
        <f t="shared" si="3"/>
        <v>192.345</v>
      </c>
      <c r="E24" s="80">
        <f t="shared" si="4"/>
        <v>192.345</v>
      </c>
      <c r="F24" s="82">
        <f>'18 Узловая'!J43</f>
        <v>0</v>
      </c>
      <c r="G24" s="82">
        <f>'18 Узловая'!K43</f>
        <v>192.345</v>
      </c>
      <c r="H24" s="82">
        <f>'18 Узловая'!L43</f>
        <v>0</v>
      </c>
      <c r="I24" s="82">
        <f>'18 Узловая'!M43</f>
        <v>0</v>
      </c>
      <c r="J24" s="82">
        <f>'18 Узловая'!O43</f>
        <v>3.5390000000000001</v>
      </c>
      <c r="K24" s="78">
        <f>'18 Узловая'!$AE$43</f>
        <v>208.51900000000001</v>
      </c>
      <c r="L24" s="138">
        <f>'18 Узловая'!Q43</f>
        <v>8</v>
      </c>
      <c r="M24" s="139">
        <f>'18 Узловая'!R43</f>
        <v>511.3</v>
      </c>
      <c r="N24" s="138">
        <f>'18 Узловая'!X43</f>
        <v>138</v>
      </c>
      <c r="O24" s="144">
        <f>'18 Узловая'!Y43</f>
        <v>2486.81</v>
      </c>
    </row>
    <row r="25" spans="1:15" ht="24.95" customHeight="1">
      <c r="A25" s="75">
        <v>21</v>
      </c>
      <c r="B25" s="77" t="s">
        <v>138</v>
      </c>
      <c r="C25" s="80">
        <f>J25+D25</f>
        <v>184.709</v>
      </c>
      <c r="D25" s="80">
        <f t="shared" si="3"/>
        <v>177.50899999999999</v>
      </c>
      <c r="E25" s="80">
        <f t="shared" si="4"/>
        <v>176.42500000000001</v>
      </c>
      <c r="F25" s="80">
        <f>'19 Чернь'!J29</f>
        <v>0</v>
      </c>
      <c r="G25" s="80">
        <f>'19 Чернь'!K29</f>
        <v>176.42500000000001</v>
      </c>
      <c r="H25" s="80">
        <f>'19 Чернь'!L29</f>
        <v>0</v>
      </c>
      <c r="I25" s="80">
        <f>'19 Чернь'!M29</f>
        <v>1.0840000000000001</v>
      </c>
      <c r="J25" s="80">
        <f>'19 Чернь'!O29</f>
        <v>7.2</v>
      </c>
      <c r="K25" s="78">
        <f>'19 Чернь'!$AE$29</f>
        <v>161.81</v>
      </c>
      <c r="L25" s="138">
        <f>'19 Чернь'!Q29</f>
        <v>8</v>
      </c>
      <c r="M25" s="139">
        <f>'19 Чернь'!R29</f>
        <v>322.70999999999998</v>
      </c>
      <c r="N25" s="138">
        <f>'19 Чернь'!X29</f>
        <v>153</v>
      </c>
      <c r="O25" s="144">
        <f>'19 Чернь'!Y29</f>
        <v>2259.19</v>
      </c>
    </row>
    <row r="26" spans="1:15" ht="24.95" customHeight="1">
      <c r="A26" s="75">
        <v>22</v>
      </c>
      <c r="B26" s="77" t="s">
        <v>139</v>
      </c>
      <c r="C26" s="80">
        <f>D26+J26</f>
        <v>269.55</v>
      </c>
      <c r="D26" s="80">
        <f>E26+I26</f>
        <v>265.08699999999999</v>
      </c>
      <c r="E26" s="80">
        <f>SUM(F26:H26)</f>
        <v>256.54500000000002</v>
      </c>
      <c r="F26" s="80">
        <f>'20 Щекино'!J62</f>
        <v>0.28000000000000003</v>
      </c>
      <c r="G26" s="80">
        <f>'20 Щекино'!K62</f>
        <v>253.83699999999999</v>
      </c>
      <c r="H26" s="80">
        <f>'20 Щекино'!L62</f>
        <v>2.4279999999999999</v>
      </c>
      <c r="I26" s="80">
        <f>'20 Щекино'!M62</f>
        <v>8.5419999999999998</v>
      </c>
      <c r="J26" s="80">
        <f>'20 Щекино'!O62</f>
        <v>4.4630000000000001</v>
      </c>
      <c r="K26" s="78">
        <f>'20 Щекино'!$AI$62</f>
        <v>240.23400000000001</v>
      </c>
      <c r="L26" s="138">
        <f>'20 Щекино'!Q62</f>
        <v>13</v>
      </c>
      <c r="M26" s="139">
        <f>'20 Щекино'!R62</f>
        <v>626.66</v>
      </c>
      <c r="N26" s="138">
        <f>'20 Щекино'!X62</f>
        <v>200</v>
      </c>
      <c r="O26" s="144">
        <f>'20 Щекино'!Y62</f>
        <v>3299.17</v>
      </c>
    </row>
    <row r="27" spans="1:15" ht="24.95" customHeight="1">
      <c r="A27" s="75">
        <v>23</v>
      </c>
      <c r="B27" s="77" t="s">
        <v>140</v>
      </c>
      <c r="C27" s="80">
        <f t="shared" si="0"/>
        <v>184.80500000000001</v>
      </c>
      <c r="D27" s="80">
        <f t="shared" si="3"/>
        <v>184.565</v>
      </c>
      <c r="E27" s="80">
        <f>SUM(F27:H27)</f>
        <v>184.565</v>
      </c>
      <c r="F27" s="82">
        <f>'21 Ясногорск'!J34</f>
        <v>0.15</v>
      </c>
      <c r="G27" s="82">
        <f>'21 Ясногорск'!K34</f>
        <v>184.41499999999999</v>
      </c>
      <c r="H27" s="82">
        <f>'21 Ясногорск'!L34</f>
        <v>0</v>
      </c>
      <c r="I27" s="82">
        <f>'21 Ясногорск'!M34</f>
        <v>0</v>
      </c>
      <c r="J27" s="82">
        <f>'21 Ясногорск'!O34</f>
        <v>0.24</v>
      </c>
      <c r="K27" s="78">
        <f>'21 Ясногорск'!$AG$34</f>
        <v>160.94999999999999</v>
      </c>
      <c r="L27" s="138">
        <f>'21 Ясногорск'!Q34</f>
        <v>10</v>
      </c>
      <c r="M27" s="139">
        <f>'21 Ясногорск'!R34</f>
        <v>418.75</v>
      </c>
      <c r="N27" s="138">
        <f>'21 Ясногорск'!X34</f>
        <v>143</v>
      </c>
      <c r="O27" s="144">
        <f>'21 Ясногорск'!Y34</f>
        <v>2754.67</v>
      </c>
    </row>
    <row r="28" spans="1:15" s="88" customFormat="1" ht="24.95" customHeight="1">
      <c r="A28" s="87"/>
      <c r="B28" s="84" t="s">
        <v>74</v>
      </c>
      <c r="C28" s="85">
        <f>SUM(C5:C27)</f>
        <v>4336.7</v>
      </c>
      <c r="D28" s="85">
        <f>SUM(D5:D27)</f>
        <v>4317.2780000000002</v>
      </c>
      <c r="E28" s="85">
        <f t="shared" ref="E28:N28" si="5">SUM(E5:E27)</f>
        <v>4200.4229999999998</v>
      </c>
      <c r="F28" s="85">
        <f t="shared" si="5"/>
        <v>0.43</v>
      </c>
      <c r="G28" s="85">
        <f>SUM(G5:G27)</f>
        <v>4065.221</v>
      </c>
      <c r="H28" s="85">
        <f>SUM(H5:H27)</f>
        <v>134.77199999999999</v>
      </c>
      <c r="I28" s="85">
        <f t="shared" si="5"/>
        <v>116.855</v>
      </c>
      <c r="J28" s="85">
        <f t="shared" si="5"/>
        <v>19.422000000000001</v>
      </c>
      <c r="K28" s="84">
        <f t="shared" si="5"/>
        <v>3607.7689999999998</v>
      </c>
      <c r="L28" s="85">
        <f t="shared" si="5"/>
        <v>204</v>
      </c>
      <c r="M28" s="141">
        <f>SUM(M5:M27)</f>
        <v>11263.161</v>
      </c>
      <c r="N28" s="85">
        <f t="shared" si="5"/>
        <v>3531</v>
      </c>
      <c r="O28" s="85">
        <f>SUM(O5:O27)</f>
        <v>61932.45</v>
      </c>
    </row>
    <row r="29" spans="1:15" ht="15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</sheetData>
  <mergeCells count="10">
    <mergeCell ref="L2:M2"/>
    <mergeCell ref="N2:O2"/>
    <mergeCell ref="A1:O1"/>
    <mergeCell ref="A2:A4"/>
    <mergeCell ref="B2:B4"/>
    <mergeCell ref="C2:C3"/>
    <mergeCell ref="D2:D3"/>
    <mergeCell ref="E2:H2"/>
    <mergeCell ref="J2:J3"/>
    <mergeCell ref="K2:K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8"/>
  <sheetViews>
    <sheetView topLeftCell="A2" zoomScale="130" zoomScaleNormal="130" workbookViewId="0">
      <pane xSplit="19" ySplit="7" topLeftCell="T30" activePane="bottomRight" state="frozen"/>
      <selection activeCell="A2" sqref="A2"/>
      <selection pane="topRight" activeCell="T2" sqref="T2"/>
      <selection pane="bottomLeft" activeCell="A9" sqref="A9"/>
      <selection pane="bottomRight" activeCell="K34" sqref="K34"/>
    </sheetView>
  </sheetViews>
  <sheetFormatPr defaultRowHeight="12.75"/>
  <cols>
    <col min="1" max="1" width="10.42578125" style="2" customWidth="1"/>
    <col min="2" max="2" width="23" style="2" customWidth="1"/>
    <col min="3" max="3" width="6.85546875" style="2" customWidth="1"/>
    <col min="4" max="4" width="4.7109375" style="2" customWidth="1"/>
    <col min="5" max="6" width="3.5703125" style="2" customWidth="1"/>
    <col min="7" max="7" width="5.85546875" style="2" customWidth="1"/>
    <col min="8" max="8" width="6.140625" style="2" customWidth="1"/>
    <col min="9" max="9" width="5.42578125" style="2" customWidth="1"/>
    <col min="10" max="10" width="3.140625" style="2" customWidth="1"/>
    <col min="11" max="11" width="5.5703125" style="2" customWidth="1"/>
    <col min="12" max="12" width="5.85546875" style="2" bestFit="1" customWidth="1"/>
    <col min="13" max="13" width="6.140625" style="2" customWidth="1"/>
    <col min="14" max="14" width="5.85546875" style="2" bestFit="1" customWidth="1"/>
    <col min="15" max="15" width="3" style="2" customWidth="1"/>
    <col min="16" max="17" width="3.42578125" style="2" customWidth="1"/>
    <col min="18" max="18" width="7.2851562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4.85546875" style="2" customWidth="1"/>
    <col min="23" max="24" width="4" style="2" customWidth="1"/>
    <col min="25" max="25" width="5.5703125" style="2" customWidth="1"/>
    <col min="26" max="26" width="3.7109375" style="2" customWidth="1"/>
    <col min="27" max="27" width="5.7109375" style="2" customWidth="1"/>
    <col min="28" max="28" width="3" style="2" customWidth="1"/>
    <col min="29" max="29" width="4.7109375" style="2" customWidth="1"/>
    <col min="30" max="30" width="4" style="2" bestFit="1" customWidth="1"/>
    <col min="31" max="32" width="4" style="2" customWidth="1"/>
    <col min="33" max="33" width="6" style="2" customWidth="1"/>
    <col min="34" max="34" width="56.140625" style="2" customWidth="1"/>
    <col min="35" max="16384" width="9.140625" style="2"/>
  </cols>
  <sheetData>
    <row r="1" spans="1:38" hidden="1">
      <c r="A1" s="2" t="s">
        <v>73</v>
      </c>
    </row>
    <row r="2" spans="1:38" ht="15">
      <c r="AG2" s="10" t="s">
        <v>115</v>
      </c>
    </row>
    <row r="3" spans="1:38">
      <c r="A3" s="2" t="s">
        <v>73</v>
      </c>
    </row>
    <row r="4" spans="1:38" ht="15">
      <c r="A4" s="5" t="s">
        <v>699</v>
      </c>
    </row>
    <row r="5" spans="1:38">
      <c r="A5" s="2" t="s">
        <v>73</v>
      </c>
    </row>
    <row r="6" spans="1:38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442" t="s">
        <v>89</v>
      </c>
      <c r="Y6" s="443"/>
      <c r="Z6" s="443"/>
      <c r="AA6" s="443"/>
      <c r="AB6" s="443"/>
      <c r="AC6" s="443"/>
      <c r="AD6" s="443"/>
      <c r="AE6" s="443"/>
      <c r="AF6" s="444"/>
      <c r="AG6" s="389" t="s">
        <v>110</v>
      </c>
    </row>
    <row r="7" spans="1:38" ht="56.25" customHeight="1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435" t="s">
        <v>424</v>
      </c>
      <c r="AF7" s="435"/>
      <c r="AG7" s="390"/>
    </row>
    <row r="8" spans="1:38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273" t="s">
        <v>422</v>
      </c>
      <c r="AF8" s="273" t="s">
        <v>109</v>
      </c>
      <c r="AG8" s="391"/>
    </row>
    <row r="9" spans="1:38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/>
      <c r="AF9" s="9"/>
      <c r="AG9" s="9">
        <v>31</v>
      </c>
    </row>
    <row r="10" spans="1:38" ht="33.75">
      <c r="A10" s="26">
        <v>1</v>
      </c>
      <c r="B10" s="28" t="s">
        <v>210</v>
      </c>
      <c r="C10" s="48">
        <v>31.181999999999999</v>
      </c>
      <c r="D10" s="1"/>
      <c r="E10" s="1"/>
      <c r="F10" s="1"/>
      <c r="G10" s="48">
        <v>35.6</v>
      </c>
      <c r="H10" s="1"/>
      <c r="I10" s="1"/>
      <c r="J10" s="1"/>
      <c r="K10" s="48">
        <v>35.6</v>
      </c>
      <c r="L10" s="1"/>
      <c r="M10" s="1"/>
      <c r="N10" s="1"/>
      <c r="O10" s="1"/>
      <c r="P10" s="1"/>
      <c r="Q10" s="1">
        <f>U10</f>
        <v>3</v>
      </c>
      <c r="R10" s="1">
        <v>119.34</v>
      </c>
      <c r="S10" s="1"/>
      <c r="T10" s="1"/>
      <c r="U10" s="1">
        <v>3</v>
      </c>
      <c r="V10" s="70">
        <v>119.34</v>
      </c>
      <c r="W10" s="1"/>
      <c r="X10" s="1">
        <f t="shared" ref="X10:Y15" si="0">Z10+AB10</f>
        <v>29</v>
      </c>
      <c r="Y10" s="1">
        <f t="shared" si="0"/>
        <v>616.67999999999995</v>
      </c>
      <c r="Z10" s="1">
        <v>28</v>
      </c>
      <c r="AA10" s="1">
        <v>599.98</v>
      </c>
      <c r="AB10" s="1">
        <v>1</v>
      </c>
      <c r="AC10" s="1">
        <v>16.7</v>
      </c>
      <c r="AD10" s="1"/>
      <c r="AE10" s="1"/>
      <c r="AF10" s="1"/>
      <c r="AG10" s="1">
        <v>35.85</v>
      </c>
      <c r="AH10" s="386"/>
      <c r="AI10" s="215"/>
      <c r="AJ10" s="215"/>
      <c r="AK10" s="215"/>
      <c r="AL10" s="215"/>
    </row>
    <row r="11" spans="1:38" ht="67.5">
      <c r="A11" s="26" t="s">
        <v>617</v>
      </c>
      <c r="B11" s="28" t="s">
        <v>592</v>
      </c>
      <c r="C11" s="48">
        <v>4.4180000000000001</v>
      </c>
      <c r="D11" s="1"/>
      <c r="E11" s="1"/>
      <c r="F11" s="1"/>
      <c r="G11" s="48"/>
      <c r="H11" s="1"/>
      <c r="I11" s="1"/>
      <c r="J11" s="1"/>
      <c r="K11" s="48"/>
      <c r="L11" s="1"/>
      <c r="M11" s="1"/>
      <c r="N11" s="1"/>
      <c r="O11" s="1"/>
      <c r="P11" s="1"/>
      <c r="Q11" s="1"/>
      <c r="R11" s="1"/>
      <c r="S11" s="1"/>
      <c r="T11" s="1"/>
      <c r="U11" s="1"/>
      <c r="V11" s="7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86"/>
      <c r="AI11" s="215"/>
      <c r="AJ11" s="215"/>
      <c r="AK11" s="215"/>
      <c r="AL11" s="215"/>
    </row>
    <row r="12" spans="1:38">
      <c r="A12" s="26">
        <v>2</v>
      </c>
      <c r="B12" s="157" t="s">
        <v>211</v>
      </c>
      <c r="C12" s="1">
        <v>8.1999999999999993</v>
      </c>
      <c r="D12" s="1"/>
      <c r="E12" s="1"/>
      <c r="F12" s="1"/>
      <c r="G12" s="1">
        <v>8.1999999999999993</v>
      </c>
      <c r="H12" s="1"/>
      <c r="I12" s="1"/>
      <c r="J12" s="1"/>
      <c r="K12" s="1">
        <v>8.1999999999999993</v>
      </c>
      <c r="L12" s="1"/>
      <c r="M12" s="1"/>
      <c r="N12" s="1"/>
      <c r="O12" s="1"/>
      <c r="P12" s="1"/>
      <c r="Q12" s="1">
        <f>U12</f>
        <v>1</v>
      </c>
      <c r="R12" s="1">
        <f>V12</f>
        <v>77.709999999999994</v>
      </c>
      <c r="S12" s="1"/>
      <c r="T12" s="1"/>
      <c r="U12" s="1">
        <v>1</v>
      </c>
      <c r="V12" s="1">
        <v>77.709999999999994</v>
      </c>
      <c r="W12" s="1"/>
      <c r="X12" s="1">
        <f t="shared" si="0"/>
        <v>4</v>
      </c>
      <c r="Y12" s="1">
        <f t="shared" si="0"/>
        <v>75.7</v>
      </c>
      <c r="Z12" s="1">
        <v>4</v>
      </c>
      <c r="AA12" s="1">
        <v>75.7</v>
      </c>
      <c r="AB12" s="1"/>
      <c r="AC12" s="1"/>
      <c r="AD12" s="1"/>
      <c r="AE12" s="1"/>
      <c r="AF12" s="1"/>
      <c r="AG12" s="1">
        <v>8.1999999999999993</v>
      </c>
      <c r="AH12" s="215"/>
    </row>
    <row r="13" spans="1:38" ht="56.25" customHeight="1">
      <c r="A13" s="26">
        <v>3</v>
      </c>
      <c r="B13" s="157" t="s">
        <v>24</v>
      </c>
      <c r="C13" s="1">
        <v>39.752000000000002</v>
      </c>
      <c r="D13" s="1"/>
      <c r="E13" s="1"/>
      <c r="F13" s="1"/>
      <c r="G13" s="1">
        <v>39.752000000000002</v>
      </c>
      <c r="H13" s="1"/>
      <c r="I13" s="1"/>
      <c r="J13" s="1"/>
      <c r="K13" s="1">
        <v>39.752000000000002</v>
      </c>
      <c r="L13" s="1"/>
      <c r="M13" s="1"/>
      <c r="N13" s="1"/>
      <c r="O13" s="1"/>
      <c r="P13" s="1"/>
      <c r="Q13" s="1">
        <f>U13+S13</f>
        <v>4</v>
      </c>
      <c r="R13" s="1">
        <f>T13+V13</f>
        <v>332.24</v>
      </c>
      <c r="S13" s="1">
        <v>1</v>
      </c>
      <c r="T13" s="1">
        <v>140.80000000000001</v>
      </c>
      <c r="U13" s="1">
        <v>3</v>
      </c>
      <c r="V13" s="1">
        <v>191.44</v>
      </c>
      <c r="W13" s="1"/>
      <c r="X13" s="1">
        <f>Z13+AB13+AE13</f>
        <v>21</v>
      </c>
      <c r="Y13" s="1">
        <f>AA13+AC13+AF13</f>
        <v>506</v>
      </c>
      <c r="Z13" s="1">
        <v>19</v>
      </c>
      <c r="AA13" s="1">
        <v>467.9</v>
      </c>
      <c r="AB13" s="1">
        <v>1</v>
      </c>
      <c r="AC13" s="1">
        <v>18.600000000000001</v>
      </c>
      <c r="AD13" s="1"/>
      <c r="AE13" s="1">
        <v>1</v>
      </c>
      <c r="AF13" s="1">
        <v>19.5</v>
      </c>
      <c r="AG13" s="1">
        <v>39.646000000000001</v>
      </c>
      <c r="AH13" s="215" t="s">
        <v>724</v>
      </c>
    </row>
    <row r="14" spans="1:38" ht="48.75" customHeight="1">
      <c r="A14" s="160">
        <v>4</v>
      </c>
      <c r="B14" s="157" t="s">
        <v>658</v>
      </c>
      <c r="C14" s="1">
        <v>1.42</v>
      </c>
      <c r="D14" s="1"/>
      <c r="E14" s="1"/>
      <c r="F14" s="1"/>
      <c r="G14" s="1"/>
      <c r="H14" s="1">
        <v>1.42</v>
      </c>
      <c r="I14" s="1"/>
      <c r="J14" s="1"/>
      <c r="K14" s="1">
        <v>1.42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1</v>
      </c>
      <c r="Y14" s="1">
        <f t="shared" si="0"/>
        <v>18.2</v>
      </c>
      <c r="Z14" s="1">
        <v>1</v>
      </c>
      <c r="AA14" s="1">
        <v>18.2</v>
      </c>
      <c r="AB14" s="1"/>
      <c r="AC14" s="1"/>
      <c r="AD14" s="1"/>
      <c r="AE14" s="1"/>
      <c r="AF14" s="1"/>
      <c r="AG14" s="1">
        <v>2.91</v>
      </c>
      <c r="AH14" s="215"/>
    </row>
    <row r="15" spans="1:38" ht="47.25" customHeight="1">
      <c r="A15" s="160">
        <v>5</v>
      </c>
      <c r="B15" s="157" t="s">
        <v>659</v>
      </c>
      <c r="C15" s="1">
        <v>7.415</v>
      </c>
      <c r="D15" s="1"/>
      <c r="E15" s="1"/>
      <c r="F15" s="1"/>
      <c r="G15" s="1"/>
      <c r="H15" s="1">
        <v>7.415</v>
      </c>
      <c r="I15" s="1"/>
      <c r="J15" s="1"/>
      <c r="K15" s="1">
        <v>7.415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0"/>
        <v>7</v>
      </c>
      <c r="Y15" s="1">
        <f t="shared" si="0"/>
        <v>205.6</v>
      </c>
      <c r="Z15" s="1">
        <v>5</v>
      </c>
      <c r="AA15" s="1">
        <v>174.6</v>
      </c>
      <c r="AB15" s="1">
        <v>2</v>
      </c>
      <c r="AC15" s="1">
        <v>31</v>
      </c>
      <c r="AD15" s="1"/>
      <c r="AE15" s="1"/>
      <c r="AF15" s="1"/>
      <c r="AG15" s="1">
        <v>6.8</v>
      </c>
      <c r="AH15" s="215"/>
    </row>
    <row r="16" spans="1:38" ht="56.25">
      <c r="A16" s="160">
        <v>6</v>
      </c>
      <c r="B16" s="157" t="s">
        <v>660</v>
      </c>
      <c r="C16" s="1">
        <v>5.7350000000000003</v>
      </c>
      <c r="D16" s="1"/>
      <c r="E16" s="1"/>
      <c r="F16" s="1"/>
      <c r="G16" s="1"/>
      <c r="H16" s="1">
        <v>5.7350000000000003</v>
      </c>
      <c r="I16" s="1"/>
      <c r="J16" s="1"/>
      <c r="K16" s="1"/>
      <c r="L16" s="1"/>
      <c r="M16" s="1">
        <v>5.7350000000000003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ref="X16:X21" si="1">Z16+AB16</f>
        <v>4</v>
      </c>
      <c r="Y16" s="1">
        <f t="shared" ref="Y16:Y21" si="2">AA16+AC16</f>
        <v>87.5</v>
      </c>
      <c r="Z16" s="1">
        <v>4</v>
      </c>
      <c r="AA16" s="1">
        <v>87.5</v>
      </c>
      <c r="AB16" s="1"/>
      <c r="AC16" s="1"/>
      <c r="AD16" s="1"/>
      <c r="AE16" s="1"/>
      <c r="AF16" s="1"/>
      <c r="AG16" s="1">
        <v>4.8</v>
      </c>
      <c r="AH16" s="215"/>
    </row>
    <row r="17" spans="1:41" ht="59.25" customHeight="1">
      <c r="A17" s="160">
        <v>7</v>
      </c>
      <c r="B17" s="157" t="s">
        <v>661</v>
      </c>
      <c r="C17" s="48">
        <v>13.595000000000001</v>
      </c>
      <c r="D17" s="1"/>
      <c r="E17" s="1"/>
      <c r="F17" s="1"/>
      <c r="G17" s="1"/>
      <c r="H17" s="48">
        <v>13.595000000000001</v>
      </c>
      <c r="I17" s="1"/>
      <c r="J17" s="1"/>
      <c r="K17" s="48">
        <v>13.595000000000001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v>9</v>
      </c>
      <c r="Y17" s="48">
        <v>163.80000000000001</v>
      </c>
      <c r="Z17" s="1">
        <v>9</v>
      </c>
      <c r="AA17" s="48">
        <v>163.80000000000001</v>
      </c>
      <c r="AB17" s="1"/>
      <c r="AC17" s="1"/>
      <c r="AD17" s="1"/>
      <c r="AE17" s="1"/>
      <c r="AF17" s="1"/>
      <c r="AG17" s="1">
        <v>11.74</v>
      </c>
      <c r="AH17" s="215"/>
      <c r="AI17" s="215"/>
      <c r="AJ17" s="215"/>
      <c r="AK17" s="215"/>
      <c r="AL17" s="215"/>
      <c r="AM17" s="215"/>
      <c r="AN17" s="215"/>
      <c r="AO17" s="215"/>
    </row>
    <row r="18" spans="1:41" ht="59.25" customHeight="1">
      <c r="A18" s="160">
        <v>8</v>
      </c>
      <c r="B18" s="157" t="s">
        <v>662</v>
      </c>
      <c r="C18" s="1">
        <v>1.98</v>
      </c>
      <c r="D18" s="1"/>
      <c r="E18" s="1"/>
      <c r="F18" s="1"/>
      <c r="G18" s="1"/>
      <c r="H18" s="1"/>
      <c r="I18" s="1">
        <v>1.98</v>
      </c>
      <c r="J18" s="1"/>
      <c r="K18" s="1">
        <v>1.98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1"/>
        <v>3</v>
      </c>
      <c r="Y18" s="1">
        <f t="shared" si="2"/>
        <v>21</v>
      </c>
      <c r="Z18" s="1">
        <v>3</v>
      </c>
      <c r="AA18" s="1">
        <v>21</v>
      </c>
      <c r="AB18" s="1"/>
      <c r="AC18" s="1"/>
      <c r="AD18" s="1"/>
      <c r="AE18" s="1"/>
      <c r="AF18" s="1"/>
      <c r="AG18" s="1">
        <v>1.27</v>
      </c>
      <c r="AH18" s="215"/>
    </row>
    <row r="19" spans="1:41" ht="67.5">
      <c r="A19" s="160">
        <v>9</v>
      </c>
      <c r="B19" s="157" t="s">
        <v>663</v>
      </c>
      <c r="C19" s="1">
        <v>0.39</v>
      </c>
      <c r="D19" s="1"/>
      <c r="E19" s="1"/>
      <c r="F19" s="1"/>
      <c r="G19" s="1"/>
      <c r="H19" s="1"/>
      <c r="I19" s="1">
        <v>0.39</v>
      </c>
      <c r="J19" s="1"/>
      <c r="K19" s="1"/>
      <c r="L19" s="1"/>
      <c r="M19" s="1">
        <v>0.39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0.25</v>
      </c>
      <c r="AH19" s="215"/>
    </row>
    <row r="20" spans="1:41" ht="45">
      <c r="A20" s="160">
        <v>10</v>
      </c>
      <c r="B20" s="157" t="s">
        <v>664</v>
      </c>
      <c r="C20" s="1">
        <v>1.3</v>
      </c>
      <c r="D20" s="1"/>
      <c r="E20" s="1"/>
      <c r="F20" s="1"/>
      <c r="G20" s="1">
        <v>1.3</v>
      </c>
      <c r="H20" s="1"/>
      <c r="I20" s="1"/>
      <c r="J20" s="1"/>
      <c r="K20" s="1">
        <v>1.3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1"/>
        <v>3</v>
      </c>
      <c r="Y20" s="1">
        <f t="shared" si="2"/>
        <v>37.5</v>
      </c>
      <c r="Z20" s="1">
        <v>3</v>
      </c>
      <c r="AA20" s="1">
        <v>37.5</v>
      </c>
      <c r="AB20" s="1"/>
      <c r="AC20" s="1"/>
      <c r="AD20" s="1"/>
      <c r="AE20" s="1"/>
      <c r="AF20" s="1"/>
      <c r="AG20" s="1">
        <v>1.2</v>
      </c>
      <c r="AH20" s="215"/>
    </row>
    <row r="21" spans="1:41" ht="56.25">
      <c r="A21" s="160">
        <v>11</v>
      </c>
      <c r="B21" s="28" t="s">
        <v>665</v>
      </c>
      <c r="C21" s="1">
        <v>8.6549999999999994</v>
      </c>
      <c r="D21" s="1"/>
      <c r="E21" s="1"/>
      <c r="F21" s="1"/>
      <c r="G21" s="1"/>
      <c r="H21" s="1">
        <v>8.6549999999999994</v>
      </c>
      <c r="I21" s="1"/>
      <c r="J21" s="1"/>
      <c r="K21" s="1">
        <v>8.6549999999999994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1"/>
        <v>5</v>
      </c>
      <c r="Y21" s="1">
        <f t="shared" si="2"/>
        <v>92.3</v>
      </c>
      <c r="Z21" s="1">
        <v>4</v>
      </c>
      <c r="AA21" s="1">
        <v>80.599999999999994</v>
      </c>
      <c r="AB21" s="1">
        <v>1</v>
      </c>
      <c r="AC21" s="1">
        <v>11.7</v>
      </c>
      <c r="AD21" s="1"/>
      <c r="AE21" s="1"/>
      <c r="AF21" s="1"/>
      <c r="AG21" s="1">
        <v>8.14</v>
      </c>
      <c r="AH21" s="215"/>
    </row>
    <row r="22" spans="1:41" ht="45">
      <c r="A22" s="162">
        <v>12</v>
      </c>
      <c r="B22" s="158" t="s">
        <v>470</v>
      </c>
      <c r="C22" s="7">
        <v>0.79500000000000004</v>
      </c>
      <c r="D22" s="7"/>
      <c r="E22" s="7"/>
      <c r="F22" s="7"/>
      <c r="G22" s="7"/>
      <c r="H22" s="7">
        <v>0.79500000000000004</v>
      </c>
      <c r="I22" s="7"/>
      <c r="J22" s="7"/>
      <c r="K22" s="7">
        <v>0.79500000000000004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"/>
      <c r="AE22" s="1"/>
      <c r="AF22" s="1"/>
      <c r="AG22" s="1">
        <v>0.77</v>
      </c>
    </row>
    <row r="23" spans="1:41" ht="45">
      <c r="A23" s="162">
        <v>13</v>
      </c>
      <c r="B23" s="158" t="s">
        <v>471</v>
      </c>
      <c r="C23" s="7">
        <v>6.03</v>
      </c>
      <c r="D23" s="7"/>
      <c r="E23" s="7"/>
      <c r="F23" s="7"/>
      <c r="G23" s="7"/>
      <c r="H23" s="7"/>
      <c r="I23" s="7">
        <v>6.03</v>
      </c>
      <c r="J23" s="7"/>
      <c r="K23" s="7"/>
      <c r="L23" s="7"/>
      <c r="M23" s="7">
        <v>6.03</v>
      </c>
      <c r="N23" s="7"/>
      <c r="O23" s="7"/>
      <c r="P23" s="7"/>
      <c r="Q23" s="7"/>
      <c r="R23" s="7"/>
      <c r="S23" s="7"/>
      <c r="T23" s="7"/>
      <c r="U23" s="7"/>
      <c r="V23" s="7"/>
      <c r="W23" s="1"/>
      <c r="X23" s="1">
        <f t="shared" ref="X23:Y25" si="3">Z23+AB23</f>
        <v>8</v>
      </c>
      <c r="Y23" s="1">
        <f t="shared" si="3"/>
        <v>139.1</v>
      </c>
      <c r="Z23" s="7">
        <v>8</v>
      </c>
      <c r="AA23" s="7">
        <v>139.1</v>
      </c>
      <c r="AB23" s="7"/>
      <c r="AC23" s="7"/>
      <c r="AD23" s="1"/>
      <c r="AE23" s="1"/>
      <c r="AF23" s="1"/>
      <c r="AG23" s="1">
        <v>3.84</v>
      </c>
    </row>
    <row r="24" spans="1:41" ht="56.25">
      <c r="A24" s="162">
        <v>14</v>
      </c>
      <c r="B24" s="158" t="s">
        <v>472</v>
      </c>
      <c r="C24" s="7">
        <v>1.42</v>
      </c>
      <c r="D24" s="7"/>
      <c r="E24" s="7"/>
      <c r="F24" s="7"/>
      <c r="G24" s="7"/>
      <c r="H24" s="7"/>
      <c r="I24" s="7">
        <v>1.42</v>
      </c>
      <c r="J24" s="7"/>
      <c r="K24" s="7">
        <v>0.755</v>
      </c>
      <c r="L24" s="7"/>
      <c r="M24" s="7">
        <f>1.42-0.755</f>
        <v>0.66500000000000004</v>
      </c>
      <c r="N24" s="7"/>
      <c r="O24" s="7"/>
      <c r="P24" s="7"/>
      <c r="Q24" s="7"/>
      <c r="R24" s="7"/>
      <c r="S24" s="7"/>
      <c r="T24" s="7"/>
      <c r="U24" s="7"/>
      <c r="V24" s="7"/>
      <c r="W24" s="1"/>
      <c r="X24" s="1">
        <f t="shared" si="3"/>
        <v>1</v>
      </c>
      <c r="Y24" s="1">
        <f t="shared" si="3"/>
        <v>14.3</v>
      </c>
      <c r="Z24" s="7"/>
      <c r="AA24" s="7"/>
      <c r="AB24" s="7">
        <v>1</v>
      </c>
      <c r="AC24" s="7">
        <v>14.3</v>
      </c>
      <c r="AD24" s="1"/>
      <c r="AE24" s="1"/>
      <c r="AF24" s="1"/>
      <c r="AG24" s="1">
        <v>0.92</v>
      </c>
    </row>
    <row r="25" spans="1:41" ht="22.5">
      <c r="A25" s="160">
        <v>15</v>
      </c>
      <c r="B25" s="157" t="s">
        <v>395</v>
      </c>
      <c r="C25" s="1">
        <v>9.2799999999999994</v>
      </c>
      <c r="D25" s="1"/>
      <c r="E25" s="1"/>
      <c r="F25" s="1"/>
      <c r="G25" s="1"/>
      <c r="H25" s="1">
        <v>9.2799999999999994</v>
      </c>
      <c r="I25" s="1"/>
      <c r="J25" s="1"/>
      <c r="K25" s="1">
        <v>9.2799999999999994</v>
      </c>
      <c r="L25" s="1"/>
      <c r="M25" s="1"/>
      <c r="N25" s="1"/>
      <c r="O25" s="1"/>
      <c r="P25" s="1"/>
      <c r="Q25" s="1">
        <f>U25</f>
        <v>1</v>
      </c>
      <c r="R25" s="1">
        <f>V25</f>
        <v>34</v>
      </c>
      <c r="S25" s="1"/>
      <c r="T25" s="1"/>
      <c r="U25" s="1">
        <v>1</v>
      </c>
      <c r="V25" s="1">
        <v>34</v>
      </c>
      <c r="W25" s="1"/>
      <c r="X25" s="1">
        <f t="shared" si="3"/>
        <v>7</v>
      </c>
      <c r="Y25" s="1">
        <f t="shared" si="3"/>
        <v>122.25</v>
      </c>
      <c r="Z25" s="1">
        <v>6</v>
      </c>
      <c r="AA25" s="1">
        <v>108.75</v>
      </c>
      <c r="AB25" s="1">
        <v>1</v>
      </c>
      <c r="AC25" s="1">
        <v>13.5</v>
      </c>
      <c r="AD25" s="1"/>
      <c r="AE25" s="1"/>
      <c r="AF25" s="1"/>
      <c r="AG25" s="1">
        <v>8.1</v>
      </c>
      <c r="AH25" s="215" t="s">
        <v>722</v>
      </c>
    </row>
    <row r="26" spans="1:41" ht="22.5">
      <c r="A26" s="160">
        <v>16</v>
      </c>
      <c r="B26" s="157" t="s">
        <v>25</v>
      </c>
      <c r="C26" s="1">
        <v>5.0819999999999999</v>
      </c>
      <c r="D26" s="1"/>
      <c r="E26" s="1"/>
      <c r="F26" s="1"/>
      <c r="G26" s="1"/>
      <c r="H26" s="1">
        <v>5.0819999999999999</v>
      </c>
      <c r="I26" s="1"/>
      <c r="J26" s="1"/>
      <c r="K26" s="1">
        <v>5.0819999999999999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ref="X26:X38" si="4">Z26+AB26</f>
        <v>5</v>
      </c>
      <c r="Y26" s="1">
        <f t="shared" ref="Y26:Y38" si="5">AA26+AC26</f>
        <v>62.5</v>
      </c>
      <c r="Z26" s="1">
        <v>5</v>
      </c>
      <c r="AA26" s="1">
        <v>62.5</v>
      </c>
      <c r="AB26" s="1"/>
      <c r="AC26" s="1"/>
      <c r="AD26" s="1"/>
      <c r="AE26" s="1"/>
      <c r="AF26" s="1"/>
      <c r="AG26" s="1">
        <v>5.17</v>
      </c>
      <c r="AH26" s="215"/>
    </row>
    <row r="27" spans="1:41" ht="22.5">
      <c r="A27" s="162">
        <v>17</v>
      </c>
      <c r="B27" s="158" t="s">
        <v>394</v>
      </c>
      <c r="C27" s="7">
        <v>4.72</v>
      </c>
      <c r="D27" s="7"/>
      <c r="E27" s="7"/>
      <c r="F27" s="7"/>
      <c r="G27" s="7"/>
      <c r="H27" s="7">
        <v>4.72</v>
      </c>
      <c r="I27" s="7"/>
      <c r="J27" s="7"/>
      <c r="K27" s="7">
        <v>4.72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"/>
      <c r="X27" s="1">
        <f t="shared" si="4"/>
        <v>4</v>
      </c>
      <c r="Y27" s="1">
        <f t="shared" si="5"/>
        <v>61.4</v>
      </c>
      <c r="Z27" s="7">
        <v>4</v>
      </c>
      <c r="AA27" s="7">
        <v>61.4</v>
      </c>
      <c r="AB27" s="7"/>
      <c r="AC27" s="7"/>
      <c r="AD27" s="1"/>
      <c r="AE27" s="1"/>
      <c r="AF27" s="1"/>
      <c r="AG27" s="1">
        <v>4.04</v>
      </c>
    </row>
    <row r="28" spans="1:41" ht="56.25">
      <c r="A28" s="160">
        <v>18</v>
      </c>
      <c r="B28" s="157" t="s">
        <v>666</v>
      </c>
      <c r="C28" s="1">
        <v>3.8849999999999998</v>
      </c>
      <c r="D28" s="1"/>
      <c r="E28" s="1"/>
      <c r="F28" s="1"/>
      <c r="G28" s="1"/>
      <c r="H28" s="1">
        <v>3.8849999999999998</v>
      </c>
      <c r="I28" s="1"/>
      <c r="J28" s="1"/>
      <c r="K28" s="1">
        <v>3.8849999999999998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 t="shared" si="4"/>
        <v>5</v>
      </c>
      <c r="Y28" s="1">
        <f t="shared" si="5"/>
        <v>87</v>
      </c>
      <c r="Z28" s="1">
        <v>2</v>
      </c>
      <c r="AA28" s="1">
        <v>56</v>
      </c>
      <c r="AB28" s="1">
        <v>3</v>
      </c>
      <c r="AC28" s="1">
        <v>31</v>
      </c>
      <c r="AD28" s="1"/>
      <c r="AE28" s="1"/>
      <c r="AF28" s="1"/>
      <c r="AG28" s="1">
        <v>3.31</v>
      </c>
    </row>
    <row r="29" spans="1:41" ht="22.5">
      <c r="A29" s="160">
        <v>19</v>
      </c>
      <c r="B29" s="158" t="s">
        <v>212</v>
      </c>
      <c r="C29" s="70">
        <v>7.556</v>
      </c>
      <c r="D29" s="70"/>
      <c r="E29" s="70"/>
      <c r="F29" s="70"/>
      <c r="G29" s="70"/>
      <c r="H29" s="70">
        <v>7.556</v>
      </c>
      <c r="I29" s="70"/>
      <c r="J29" s="70"/>
      <c r="K29" s="70">
        <v>7.556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>
        <f t="shared" si="4"/>
        <v>5</v>
      </c>
      <c r="Y29" s="70">
        <f t="shared" si="5"/>
        <v>66.599999999999994</v>
      </c>
      <c r="Z29" s="70">
        <v>5</v>
      </c>
      <c r="AA29" s="70">
        <v>66.599999999999994</v>
      </c>
      <c r="AB29" s="70"/>
      <c r="AC29" s="70"/>
      <c r="AD29" s="70"/>
      <c r="AE29" s="70"/>
      <c r="AF29" s="70"/>
      <c r="AG29" s="70">
        <v>7.23</v>
      </c>
    </row>
    <row r="30" spans="1:41" ht="22.5">
      <c r="A30" s="162">
        <v>20</v>
      </c>
      <c r="B30" s="158" t="s">
        <v>473</v>
      </c>
      <c r="C30" s="7">
        <v>3.95</v>
      </c>
      <c r="D30" s="7"/>
      <c r="E30" s="7"/>
      <c r="F30" s="7"/>
      <c r="G30" s="7"/>
      <c r="H30" s="7"/>
      <c r="I30" s="7">
        <v>3.95</v>
      </c>
      <c r="J30" s="7"/>
      <c r="K30" s="7">
        <v>3.95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"/>
      <c r="X30" s="1">
        <f t="shared" si="4"/>
        <v>4</v>
      </c>
      <c r="Y30" s="1">
        <f t="shared" si="5"/>
        <v>45</v>
      </c>
      <c r="Z30" s="7">
        <v>4</v>
      </c>
      <c r="AA30" s="7">
        <v>45</v>
      </c>
      <c r="AB30" s="7"/>
      <c r="AC30" s="7"/>
      <c r="AD30" s="1"/>
      <c r="AE30" s="1"/>
      <c r="AF30" s="1"/>
      <c r="AG30" s="1">
        <v>2.54</v>
      </c>
    </row>
    <row r="31" spans="1:41" ht="32.25" customHeight="1">
      <c r="A31" s="160">
        <v>21</v>
      </c>
      <c r="B31" s="28" t="s">
        <v>213</v>
      </c>
      <c r="C31" s="1">
        <v>10.19</v>
      </c>
      <c r="D31" s="1"/>
      <c r="E31" s="1"/>
      <c r="F31" s="1"/>
      <c r="G31" s="1"/>
      <c r="H31" s="1">
        <v>5.19</v>
      </c>
      <c r="I31" s="1">
        <v>5</v>
      </c>
      <c r="J31" s="1"/>
      <c r="K31" s="1">
        <v>10.19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 t="shared" si="4"/>
        <v>6</v>
      </c>
      <c r="Y31" s="1">
        <f t="shared" si="5"/>
        <v>82.5</v>
      </c>
      <c r="Z31" s="1">
        <v>6</v>
      </c>
      <c r="AA31" s="1">
        <v>82.5</v>
      </c>
      <c r="AB31" s="1"/>
      <c r="AC31" s="1"/>
      <c r="AD31" s="1"/>
      <c r="AE31" s="1"/>
      <c r="AF31" s="1"/>
      <c r="AG31" s="1">
        <v>7.67</v>
      </c>
      <c r="AH31" s="215"/>
    </row>
    <row r="32" spans="1:41" ht="33.75" customHeight="1">
      <c r="A32" s="162">
        <v>22</v>
      </c>
      <c r="B32" s="158" t="s">
        <v>474</v>
      </c>
      <c r="C32" s="7">
        <v>2.72</v>
      </c>
      <c r="D32" s="7"/>
      <c r="E32" s="7"/>
      <c r="F32" s="7"/>
      <c r="G32" s="7"/>
      <c r="H32" s="7"/>
      <c r="I32" s="7">
        <v>2.72</v>
      </c>
      <c r="J32" s="7"/>
      <c r="K32" s="7">
        <v>2.72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"/>
      <c r="X32" s="1">
        <f t="shared" si="4"/>
        <v>2</v>
      </c>
      <c r="Y32" s="1">
        <f t="shared" si="5"/>
        <v>30.1</v>
      </c>
      <c r="Z32" s="7">
        <v>2</v>
      </c>
      <c r="AA32" s="7">
        <v>30.1</v>
      </c>
      <c r="AB32" s="7"/>
      <c r="AC32" s="7"/>
      <c r="AD32" s="1"/>
      <c r="AE32" s="1"/>
      <c r="AF32" s="1"/>
      <c r="AG32" s="1">
        <v>1.75</v>
      </c>
    </row>
    <row r="33" spans="1:34" ht="12.75" customHeight="1">
      <c r="A33" s="160">
        <v>23</v>
      </c>
      <c r="B33" s="157" t="s">
        <v>214</v>
      </c>
      <c r="C33" s="1">
        <v>15.052</v>
      </c>
      <c r="D33" s="1"/>
      <c r="E33" s="1"/>
      <c r="F33" s="1"/>
      <c r="G33" s="1">
        <v>15.052</v>
      </c>
      <c r="H33" s="1"/>
      <c r="I33" s="1"/>
      <c r="J33" s="1"/>
      <c r="K33" s="1">
        <v>15.052</v>
      </c>
      <c r="L33" s="1"/>
      <c r="M33" s="1"/>
      <c r="N33" s="1"/>
      <c r="O33" s="1"/>
      <c r="P33" s="1"/>
      <c r="Q33" s="1">
        <f>U33</f>
        <v>1</v>
      </c>
      <c r="R33" s="1">
        <f>V33</f>
        <v>52.9</v>
      </c>
      <c r="S33" s="1"/>
      <c r="T33" s="1"/>
      <c r="U33" s="1">
        <v>1</v>
      </c>
      <c r="V33" s="1">
        <v>52.9</v>
      </c>
      <c r="W33" s="1"/>
      <c r="X33" s="1">
        <f t="shared" si="4"/>
        <v>12</v>
      </c>
      <c r="Y33" s="1">
        <f t="shared" si="5"/>
        <v>445.9</v>
      </c>
      <c r="Z33" s="1">
        <v>12</v>
      </c>
      <c r="AA33" s="1">
        <v>445.9</v>
      </c>
      <c r="AB33" s="1"/>
      <c r="AC33" s="1"/>
      <c r="AD33" s="1"/>
      <c r="AE33" s="1"/>
      <c r="AF33" s="1"/>
      <c r="AG33" s="1">
        <v>15.18</v>
      </c>
    </row>
    <row r="34" spans="1:34">
      <c r="A34" s="160">
        <v>24</v>
      </c>
      <c r="B34" s="157" t="s">
        <v>215</v>
      </c>
      <c r="C34" s="1">
        <v>3.7240000000000002</v>
      </c>
      <c r="D34" s="1"/>
      <c r="E34" s="1"/>
      <c r="F34" s="1"/>
      <c r="G34" s="1"/>
      <c r="H34" s="1"/>
      <c r="I34" s="1">
        <v>3.7240000000000002</v>
      </c>
      <c r="J34" s="1"/>
      <c r="K34" s="1">
        <v>3.06</v>
      </c>
      <c r="L34" s="1"/>
      <c r="M34" s="1">
        <v>0.66400000000000003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f t="shared" si="4"/>
        <v>4</v>
      </c>
      <c r="Y34" s="1">
        <f t="shared" si="5"/>
        <v>53</v>
      </c>
      <c r="Z34" s="1">
        <v>4</v>
      </c>
      <c r="AA34" s="1">
        <v>53</v>
      </c>
      <c r="AB34" s="1"/>
      <c r="AC34" s="1"/>
      <c r="AD34" s="1"/>
      <c r="AE34" s="1"/>
      <c r="AF34" s="1"/>
      <c r="AG34" s="1">
        <v>2.38</v>
      </c>
    </row>
    <row r="35" spans="1:34" ht="22.5">
      <c r="A35" s="160">
        <v>25</v>
      </c>
      <c r="B35" s="28" t="s">
        <v>216</v>
      </c>
      <c r="C35" s="1">
        <v>15.38</v>
      </c>
      <c r="D35" s="1"/>
      <c r="E35" s="1"/>
      <c r="F35" s="1"/>
      <c r="G35" s="1"/>
      <c r="H35" s="1">
        <v>13.1</v>
      </c>
      <c r="I35" s="1">
        <v>2.2799999999999998</v>
      </c>
      <c r="J35" s="1"/>
      <c r="K35" s="1">
        <v>15.38</v>
      </c>
      <c r="L35" s="1"/>
      <c r="M35" s="1"/>
      <c r="N35" s="1"/>
      <c r="O35" s="1"/>
      <c r="P35" s="1"/>
      <c r="Q35" s="1">
        <f>U35</f>
        <v>3</v>
      </c>
      <c r="R35" s="1">
        <f>V35</f>
        <v>150.31</v>
      </c>
      <c r="S35" s="1"/>
      <c r="T35" s="1"/>
      <c r="U35" s="1">
        <v>3</v>
      </c>
      <c r="V35" s="31">
        <v>150.31</v>
      </c>
      <c r="W35" s="1"/>
      <c r="X35" s="1">
        <f t="shared" si="4"/>
        <v>12</v>
      </c>
      <c r="Y35" s="1">
        <f t="shared" si="5"/>
        <v>177.4</v>
      </c>
      <c r="Z35" s="1">
        <v>10</v>
      </c>
      <c r="AA35" s="1">
        <v>143.80000000000001</v>
      </c>
      <c r="AB35" s="1">
        <f>7-5</f>
        <v>2</v>
      </c>
      <c r="AC35" s="1">
        <v>33.6</v>
      </c>
      <c r="AD35" s="1"/>
      <c r="AE35" s="1"/>
      <c r="AF35" s="1"/>
      <c r="AG35" s="1">
        <v>12.87</v>
      </c>
      <c r="AH35" s="215" t="s">
        <v>723</v>
      </c>
    </row>
    <row r="36" spans="1:34" ht="44.25" customHeight="1">
      <c r="A36" s="160">
        <v>26</v>
      </c>
      <c r="B36" s="28" t="s">
        <v>667</v>
      </c>
      <c r="C36" s="1">
        <v>27.92</v>
      </c>
      <c r="D36" s="1"/>
      <c r="E36" s="1"/>
      <c r="F36" s="1"/>
      <c r="G36" s="1"/>
      <c r="H36" s="1">
        <v>27.92</v>
      </c>
      <c r="I36" s="1"/>
      <c r="J36" s="1"/>
      <c r="K36" s="1">
        <v>27.92</v>
      </c>
      <c r="L36" s="1"/>
      <c r="M36" s="1"/>
      <c r="N36" s="1"/>
      <c r="O36" s="1"/>
      <c r="P36" s="1"/>
      <c r="Q36" s="1">
        <f>U36</f>
        <v>2</v>
      </c>
      <c r="R36" s="1">
        <f>V36</f>
        <v>61.95</v>
      </c>
      <c r="S36" s="1"/>
      <c r="T36" s="1"/>
      <c r="U36" s="1">
        <v>2</v>
      </c>
      <c r="V36" s="1">
        <f>56.75+5.2</f>
        <v>61.95</v>
      </c>
      <c r="W36" s="1"/>
      <c r="X36" s="1">
        <f t="shared" si="4"/>
        <v>13</v>
      </c>
      <c r="Y36" s="1">
        <f t="shared" si="5"/>
        <v>197.13</v>
      </c>
      <c r="Z36" s="1">
        <v>13</v>
      </c>
      <c r="AA36" s="1">
        <v>197.13</v>
      </c>
      <c r="AB36" s="1"/>
      <c r="AC36" s="1"/>
      <c r="AD36" s="1"/>
      <c r="AE36" s="1"/>
      <c r="AF36" s="1"/>
      <c r="AG36" s="1">
        <v>24.22</v>
      </c>
      <c r="AH36" s="215"/>
    </row>
    <row r="37" spans="1:34" ht="45">
      <c r="A37" s="160">
        <v>27</v>
      </c>
      <c r="B37" s="157" t="s">
        <v>668</v>
      </c>
      <c r="C37" s="1">
        <v>4.0960000000000001</v>
      </c>
      <c r="D37" s="1"/>
      <c r="E37" s="1"/>
      <c r="F37" s="1"/>
      <c r="G37" s="1"/>
      <c r="H37" s="1"/>
      <c r="I37" s="1">
        <v>4.0960000000000001</v>
      </c>
      <c r="J37" s="1"/>
      <c r="K37" s="1">
        <v>4.0960000000000001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f t="shared" si="4"/>
        <v>2</v>
      </c>
      <c r="Y37" s="1">
        <f t="shared" si="5"/>
        <v>18</v>
      </c>
      <c r="Z37" s="1">
        <v>2</v>
      </c>
      <c r="AA37" s="1">
        <v>18</v>
      </c>
      <c r="AB37" s="1"/>
      <c r="AC37" s="1"/>
      <c r="AD37" s="1"/>
      <c r="AE37" s="1"/>
      <c r="AF37" s="1"/>
      <c r="AG37" s="1">
        <v>2.89</v>
      </c>
    </row>
    <row r="38" spans="1:34" ht="33.75" customHeight="1">
      <c r="A38" s="26">
        <v>28</v>
      </c>
      <c r="B38" s="157" t="s">
        <v>448</v>
      </c>
      <c r="C38" s="1">
        <v>1.26</v>
      </c>
      <c r="D38" s="1"/>
      <c r="E38" s="1"/>
      <c r="F38" s="1"/>
      <c r="G38" s="1"/>
      <c r="H38" s="1">
        <v>1.26</v>
      </c>
      <c r="I38" s="1"/>
      <c r="J38" s="1"/>
      <c r="K38" s="1">
        <v>1.26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f t="shared" si="4"/>
        <v>2</v>
      </c>
      <c r="Y38" s="1">
        <f t="shared" si="5"/>
        <v>29</v>
      </c>
      <c r="Z38" s="1">
        <v>2</v>
      </c>
      <c r="AA38" s="1">
        <v>29</v>
      </c>
      <c r="AB38" s="1"/>
      <c r="AC38" s="1"/>
      <c r="AD38" s="1"/>
      <c r="AE38" s="1"/>
      <c r="AF38" s="1"/>
      <c r="AG38" s="1">
        <v>1.07</v>
      </c>
    </row>
    <row r="39" spans="1:34" ht="33.75" customHeight="1">
      <c r="A39" s="160">
        <v>29</v>
      </c>
      <c r="B39" s="322" t="s">
        <v>335</v>
      </c>
      <c r="C39" s="1">
        <v>5</v>
      </c>
      <c r="D39" s="1"/>
      <c r="E39" s="1"/>
      <c r="F39" s="1"/>
      <c r="G39" s="1"/>
      <c r="H39" s="1">
        <v>5</v>
      </c>
      <c r="I39" s="1"/>
      <c r="J39" s="1"/>
      <c r="K39" s="1">
        <v>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70">
        <v>3</v>
      </c>
      <c r="Y39" s="70">
        <v>61.3</v>
      </c>
      <c r="Z39" s="70">
        <v>3</v>
      </c>
      <c r="AA39" s="70">
        <v>61.3</v>
      </c>
      <c r="AB39" s="1"/>
      <c r="AC39" s="1"/>
      <c r="AD39" s="1"/>
      <c r="AE39" s="1"/>
      <c r="AF39" s="1"/>
      <c r="AG39" s="1">
        <v>4.2859999999999996</v>
      </c>
      <c r="AH39" s="324" t="s">
        <v>747</v>
      </c>
    </row>
    <row r="40" spans="1:34">
      <c r="A40" s="1"/>
      <c r="B40" s="1" t="s">
        <v>102</v>
      </c>
      <c r="C40" s="48">
        <f>SUM(C10:C39)</f>
        <v>252.102</v>
      </c>
      <c r="D40" s="1">
        <f>SUM(D10:D37)</f>
        <v>0</v>
      </c>
      <c r="E40" s="1">
        <f>SUM(E10:E37)</f>
        <v>0</v>
      </c>
      <c r="F40" s="1">
        <f>SUM(F10:F37)</f>
        <v>0</v>
      </c>
      <c r="G40" s="1">
        <f>SUM(G10:G38)</f>
        <v>99.903999999999996</v>
      </c>
      <c r="H40" s="1">
        <f>SUM(H10:H39)</f>
        <v>120.608</v>
      </c>
      <c r="I40" s="1">
        <f>SUM(I10:I38)</f>
        <v>31.59</v>
      </c>
      <c r="J40" s="1">
        <f>SUM(J10:J38)</f>
        <v>0</v>
      </c>
      <c r="K40" s="48">
        <f>SUM(K10:K39)</f>
        <v>238.61799999999999</v>
      </c>
      <c r="L40" s="1">
        <f>SUM(L10:L38)</f>
        <v>0</v>
      </c>
      <c r="M40" s="1">
        <f>SUM(M10:M39)</f>
        <v>13.484</v>
      </c>
      <c r="N40" s="1">
        <f>SUM(N10:N38)</f>
        <v>0</v>
      </c>
      <c r="O40" s="1"/>
      <c r="P40" s="1"/>
      <c r="Q40" s="1">
        <f>SUM(Q10:Q38)</f>
        <v>15</v>
      </c>
      <c r="R40" s="1">
        <f t="shared" ref="R40:AD40" si="6">SUM(R10:R38)</f>
        <v>828.45</v>
      </c>
      <c r="S40" s="1">
        <f t="shared" si="6"/>
        <v>1</v>
      </c>
      <c r="T40" s="1">
        <f t="shared" si="6"/>
        <v>140.80000000000001</v>
      </c>
      <c r="U40" s="1">
        <f t="shared" si="6"/>
        <v>14</v>
      </c>
      <c r="V40" s="1">
        <f t="shared" si="6"/>
        <v>687.65</v>
      </c>
      <c r="W40" s="1">
        <f t="shared" si="6"/>
        <v>0</v>
      </c>
      <c r="X40" s="1">
        <f>SUM(X10:X39)</f>
        <v>181</v>
      </c>
      <c r="Y40" s="1">
        <f>SUM(Y10:Y39)</f>
        <v>3516.76</v>
      </c>
      <c r="Z40" s="1">
        <f>SUM(Z10:Z39)</f>
        <v>168</v>
      </c>
      <c r="AA40" s="1">
        <f>SUM(AA10:AA39)</f>
        <v>3326.86</v>
      </c>
      <c r="AB40" s="1">
        <f t="shared" si="6"/>
        <v>12</v>
      </c>
      <c r="AC40" s="1">
        <f t="shared" si="6"/>
        <v>170.4</v>
      </c>
      <c r="AD40" s="1">
        <f t="shared" si="6"/>
        <v>0</v>
      </c>
      <c r="AE40" s="1">
        <f>SUM(AE10:AE39)</f>
        <v>1</v>
      </c>
      <c r="AF40" s="1">
        <f>SUM(AF10:AF39)</f>
        <v>19.5</v>
      </c>
      <c r="AG40" s="1">
        <f>SUM(AG10:AG39)</f>
        <v>229.042</v>
      </c>
    </row>
    <row r="41" spans="1:34">
      <c r="A41" s="2" t="s">
        <v>73</v>
      </c>
      <c r="K41" s="35"/>
      <c r="M41" s="35"/>
    </row>
    <row r="42" spans="1:34">
      <c r="A42" s="22"/>
      <c r="B42" s="199"/>
      <c r="C42" s="199"/>
      <c r="D42" s="248"/>
      <c r="E42" s="199"/>
      <c r="F42" s="199"/>
      <c r="G42" s="199"/>
      <c r="H42" s="199"/>
      <c r="I42" s="199"/>
      <c r="J42" s="199"/>
      <c r="K42" s="199"/>
      <c r="L42" s="199"/>
      <c r="M42" s="199"/>
    </row>
    <row r="44" spans="1:34">
      <c r="A44" s="6"/>
      <c r="D44" s="6"/>
    </row>
    <row r="45" spans="1:34">
      <c r="A45" s="6"/>
    </row>
    <row r="46" spans="1:34">
      <c r="A46" s="2" t="s">
        <v>73</v>
      </c>
    </row>
    <row r="47" spans="1:34">
      <c r="A47" s="6"/>
    </row>
    <row r="48" spans="1:34">
      <c r="A48" s="2" t="s">
        <v>73</v>
      </c>
    </row>
  </sheetData>
  <mergeCells count="20">
    <mergeCell ref="AG6:AG8"/>
    <mergeCell ref="AB7:AC7"/>
    <mergeCell ref="AE7:AF7"/>
    <mergeCell ref="X6:AF6"/>
    <mergeCell ref="AH10:AH11"/>
    <mergeCell ref="X7:Y7"/>
    <mergeCell ref="Z7:AA7"/>
    <mergeCell ref="A6:A8"/>
    <mergeCell ref="D7:D8"/>
    <mergeCell ref="U7:V7"/>
    <mergeCell ref="Q7:R7"/>
    <mergeCell ref="Q6:W6"/>
    <mergeCell ref="S7:T7"/>
    <mergeCell ref="B6:B8"/>
    <mergeCell ref="C6:D6"/>
    <mergeCell ref="E6:I6"/>
    <mergeCell ref="J6:P6"/>
    <mergeCell ref="J7:L7"/>
    <mergeCell ref="M7:N7"/>
    <mergeCell ref="O7:P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49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8"/>
  <sheetViews>
    <sheetView zoomScale="120" zoomScaleNormal="120" zoomScaleSheetLayoutView="80" workbookViewId="0">
      <pane ySplit="8" topLeftCell="A24" activePane="bottomLeft" state="frozen"/>
      <selection pane="bottomLeft" activeCell="AI24" sqref="AI24:AJ25"/>
    </sheetView>
  </sheetViews>
  <sheetFormatPr defaultRowHeight="12.75"/>
  <cols>
    <col min="1" max="1" width="9.7109375" style="2" customWidth="1"/>
    <col min="2" max="2" width="23" style="2" customWidth="1"/>
    <col min="3" max="3" width="6.7109375" style="2" customWidth="1"/>
    <col min="4" max="4" width="4.7109375" style="2" customWidth="1"/>
    <col min="5" max="5" width="1.85546875" style="2" bestFit="1" customWidth="1"/>
    <col min="6" max="6" width="2.140625" style="2" bestFit="1" customWidth="1"/>
    <col min="7" max="7" width="6.28515625" style="2" customWidth="1"/>
    <col min="8" max="9" width="5.7109375" style="2" bestFit="1" customWidth="1"/>
    <col min="10" max="10" width="3.140625" style="2" customWidth="1"/>
    <col min="11" max="11" width="5.5703125" style="2" customWidth="1"/>
    <col min="12" max="13" width="6.140625" style="2" customWidth="1"/>
    <col min="14" max="14" width="5.7109375" style="2" customWidth="1"/>
    <col min="15" max="15" width="3.7109375" style="2" customWidth="1"/>
    <col min="16" max="17" width="3.42578125" style="2" customWidth="1"/>
    <col min="18" max="18" width="5.7109375" style="2" customWidth="1"/>
    <col min="19" max="19" width="2.42578125" style="2" customWidth="1"/>
    <col min="20" max="20" width="5.7109375" style="2" customWidth="1"/>
    <col min="21" max="21" width="3.28515625" style="2" customWidth="1"/>
    <col min="22" max="22" width="6.28515625" style="2" customWidth="1"/>
    <col min="23" max="25" width="4" style="2" customWidth="1"/>
    <col min="26" max="26" width="6.140625" style="2" customWidth="1"/>
    <col min="27" max="27" width="3.7109375" style="2" customWidth="1"/>
    <col min="28" max="28" width="5.85546875" style="2" customWidth="1"/>
    <col min="29" max="29" width="3" style="2" customWidth="1"/>
    <col min="30" max="30" width="5.42578125" style="2" customWidth="1"/>
    <col min="31" max="31" width="4" style="2" bestFit="1" customWidth="1"/>
    <col min="32" max="33" width="4" style="2" customWidth="1"/>
    <col min="34" max="34" width="6.5703125" style="2" customWidth="1"/>
    <col min="35" max="35" width="65.85546875" style="2" customWidth="1"/>
    <col min="36" max="40" width="9.140625" style="2"/>
    <col min="41" max="41" width="13.140625" style="2" customWidth="1"/>
    <col min="42" max="42" width="10.140625" style="2" customWidth="1"/>
    <col min="43" max="16384" width="9.140625" style="2"/>
  </cols>
  <sheetData>
    <row r="1" spans="1:42">
      <c r="A1" s="2" t="s">
        <v>73</v>
      </c>
    </row>
    <row r="2" spans="1:42" ht="15">
      <c r="AH2" s="10" t="s">
        <v>115</v>
      </c>
    </row>
    <row r="3" spans="1:42">
      <c r="A3" s="2" t="s">
        <v>73</v>
      </c>
    </row>
    <row r="4" spans="1:42" ht="15">
      <c r="A4" s="5" t="s">
        <v>700</v>
      </c>
    </row>
    <row r="5" spans="1:42">
      <c r="A5" s="2" t="s">
        <v>73</v>
      </c>
    </row>
    <row r="6" spans="1:42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5"/>
      <c r="X6" s="396"/>
      <c r="Y6" s="442" t="s">
        <v>89</v>
      </c>
      <c r="Z6" s="443"/>
      <c r="AA6" s="443"/>
      <c r="AB6" s="443"/>
      <c r="AC6" s="443"/>
      <c r="AD6" s="443"/>
      <c r="AE6" s="443"/>
      <c r="AF6" s="443"/>
      <c r="AG6" s="444"/>
      <c r="AH6" s="389" t="s">
        <v>110</v>
      </c>
    </row>
    <row r="7" spans="1:42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101</v>
      </c>
      <c r="T7" s="398"/>
      <c r="U7" s="397" t="s">
        <v>78</v>
      </c>
      <c r="V7" s="398"/>
      <c r="W7" s="397" t="s">
        <v>120</v>
      </c>
      <c r="X7" s="398"/>
      <c r="Y7" s="397" t="s">
        <v>79</v>
      </c>
      <c r="Z7" s="398"/>
      <c r="AA7" s="397" t="s">
        <v>78</v>
      </c>
      <c r="AB7" s="398"/>
      <c r="AC7" s="397" t="s">
        <v>101</v>
      </c>
      <c r="AD7" s="398"/>
      <c r="AE7" s="8" t="s">
        <v>100</v>
      </c>
      <c r="AF7" s="445" t="s">
        <v>420</v>
      </c>
      <c r="AG7" s="445"/>
      <c r="AH7" s="390"/>
    </row>
    <row r="8" spans="1:42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82</v>
      </c>
      <c r="P8" s="8" t="s">
        <v>97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25" t="s">
        <v>108</v>
      </c>
      <c r="X8" s="25" t="s">
        <v>111</v>
      </c>
      <c r="Y8" s="25" t="s">
        <v>108</v>
      </c>
      <c r="Z8" s="25" t="s">
        <v>111</v>
      </c>
      <c r="AA8" s="25" t="s">
        <v>108</v>
      </c>
      <c r="AB8" s="25" t="s">
        <v>111</v>
      </c>
      <c r="AC8" s="25" t="s">
        <v>108</v>
      </c>
      <c r="AD8" s="25" t="s">
        <v>111</v>
      </c>
      <c r="AE8" s="8"/>
      <c r="AF8" s="274"/>
      <c r="AG8" s="274"/>
      <c r="AH8" s="391"/>
    </row>
    <row r="9" spans="1:42" s="16" customFormat="1">
      <c r="A9" s="166">
        <v>1</v>
      </c>
      <c r="B9" s="166">
        <v>2</v>
      </c>
      <c r="C9" s="166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/>
      <c r="AG9" s="9"/>
      <c r="AH9" s="9">
        <v>32</v>
      </c>
    </row>
    <row r="10" spans="1:42" ht="22.5">
      <c r="A10" s="162">
        <v>1</v>
      </c>
      <c r="B10" s="360" t="s">
        <v>217</v>
      </c>
      <c r="C10" s="168">
        <v>14.837999999999999</v>
      </c>
      <c r="D10" s="7"/>
      <c r="E10" s="7"/>
      <c r="F10" s="7"/>
      <c r="G10" s="7">
        <v>14.837999999999999</v>
      </c>
      <c r="H10" s="7"/>
      <c r="I10" s="7"/>
      <c r="J10" s="7"/>
      <c r="K10" s="94">
        <v>14.837999999999999</v>
      </c>
      <c r="L10" s="7"/>
      <c r="M10" s="7"/>
      <c r="N10" s="7"/>
      <c r="O10" s="7"/>
      <c r="P10" s="7"/>
      <c r="Q10" s="7">
        <f t="shared" ref="Q10:R13" si="0">S10+U10</f>
        <v>3</v>
      </c>
      <c r="R10" s="94">
        <f t="shared" si="0"/>
        <v>319.02300000000002</v>
      </c>
      <c r="S10" s="7">
        <v>1</v>
      </c>
      <c r="T10" s="50">
        <v>259.60000000000002</v>
      </c>
      <c r="U10" s="7">
        <v>2</v>
      </c>
      <c r="V10" s="7">
        <v>59.423000000000002</v>
      </c>
      <c r="W10" s="7"/>
      <c r="X10" s="7"/>
      <c r="Y10" s="399">
        <f>AA10+AC10</f>
        <v>14</v>
      </c>
      <c r="Z10" s="399">
        <f>AB10+AD10</f>
        <v>338.12</v>
      </c>
      <c r="AA10" s="399">
        <v>14</v>
      </c>
      <c r="AB10" s="399">
        <v>338.12</v>
      </c>
      <c r="AC10" s="7"/>
      <c r="AD10" s="7"/>
      <c r="AE10" s="7"/>
      <c r="AF10" s="7"/>
      <c r="AG10" s="7"/>
      <c r="AH10" s="7">
        <v>14.837999999999999</v>
      </c>
      <c r="AI10" s="423" t="s">
        <v>835</v>
      </c>
    </row>
    <row r="11" spans="1:42" ht="40.5" customHeight="1">
      <c r="A11" s="359">
        <v>2</v>
      </c>
      <c r="B11" s="360" t="s">
        <v>833</v>
      </c>
      <c r="C11" s="168">
        <v>2.9209999999999998</v>
      </c>
      <c r="D11" s="7"/>
      <c r="E11" s="7"/>
      <c r="F11" s="7"/>
      <c r="G11" s="7">
        <v>2.9209999999999998</v>
      </c>
      <c r="H11" s="7"/>
      <c r="I11" s="7"/>
      <c r="J11" s="7"/>
      <c r="K11" s="94">
        <v>2.9209999999999998</v>
      </c>
      <c r="L11" s="7"/>
      <c r="M11" s="7"/>
      <c r="N11" s="7"/>
      <c r="O11" s="7"/>
      <c r="P11" s="7"/>
      <c r="Q11" s="7"/>
      <c r="R11" s="94"/>
      <c r="S11" s="7"/>
      <c r="T11" s="50"/>
      <c r="U11" s="7"/>
      <c r="V11" s="7"/>
      <c r="W11" s="7"/>
      <c r="X11" s="7"/>
      <c r="Y11" s="401"/>
      <c r="Z11" s="401"/>
      <c r="AA11" s="401"/>
      <c r="AB11" s="401"/>
      <c r="AC11" s="7"/>
      <c r="AD11" s="7"/>
      <c r="AE11" s="7"/>
      <c r="AF11" s="7"/>
      <c r="AG11" s="7"/>
      <c r="AH11" s="7">
        <v>2.9209999999999998</v>
      </c>
      <c r="AI11" s="423"/>
    </row>
    <row r="12" spans="1:42" ht="55.5" customHeight="1">
      <c r="A12" s="359">
        <v>3</v>
      </c>
      <c r="B12" s="157" t="s">
        <v>218</v>
      </c>
      <c r="C12" s="70">
        <v>15.688000000000001</v>
      </c>
      <c r="D12" s="1"/>
      <c r="E12" s="1"/>
      <c r="F12" s="1"/>
      <c r="G12" s="1"/>
      <c r="H12" s="48">
        <v>15.688000000000001</v>
      </c>
      <c r="I12" s="1"/>
      <c r="J12" s="1"/>
      <c r="K12" s="48">
        <v>15.688000000000001</v>
      </c>
      <c r="L12" s="1"/>
      <c r="M12" s="1"/>
      <c r="N12" s="1"/>
      <c r="O12" s="1"/>
      <c r="P12" s="1"/>
      <c r="Q12" s="7">
        <f t="shared" si="0"/>
        <v>1</v>
      </c>
      <c r="R12" s="7">
        <f t="shared" si="0"/>
        <v>21.86</v>
      </c>
      <c r="S12" s="1"/>
      <c r="T12" s="1"/>
      <c r="U12" s="1">
        <v>1</v>
      </c>
      <c r="V12" s="1">
        <v>21.86</v>
      </c>
      <c r="W12" s="1"/>
      <c r="X12" s="1"/>
      <c r="Y12" s="7">
        <f t="shared" ref="Y12:Z28" si="1">AA12+AC12</f>
        <v>12</v>
      </c>
      <c r="Z12" s="7">
        <f t="shared" si="1"/>
        <v>213.95</v>
      </c>
      <c r="AA12" s="1">
        <v>12</v>
      </c>
      <c r="AB12" s="1">
        <v>213.95</v>
      </c>
      <c r="AC12" s="1"/>
      <c r="AD12" s="1"/>
      <c r="AE12" s="1"/>
      <c r="AF12" s="1"/>
      <c r="AG12" s="1"/>
      <c r="AH12" s="1">
        <v>13.46</v>
      </c>
      <c r="AI12" s="224"/>
      <c r="AJ12" s="215"/>
      <c r="AK12" s="215"/>
      <c r="AL12" s="215"/>
      <c r="AM12" s="215"/>
      <c r="AN12" s="215"/>
      <c r="AO12" s="215"/>
      <c r="AP12" s="215"/>
    </row>
    <row r="13" spans="1:42" ht="61.5" customHeight="1">
      <c r="A13" s="359">
        <v>4</v>
      </c>
      <c r="B13" s="29" t="s">
        <v>219</v>
      </c>
      <c r="C13" s="171">
        <v>23.06</v>
      </c>
      <c r="D13" s="7"/>
      <c r="E13" s="7"/>
      <c r="F13" s="7"/>
      <c r="G13" s="94">
        <v>23.06</v>
      </c>
      <c r="H13" s="7"/>
      <c r="I13" s="7"/>
      <c r="J13" s="7"/>
      <c r="K13" s="94">
        <v>23.06</v>
      </c>
      <c r="L13" s="7"/>
      <c r="M13" s="7"/>
      <c r="N13" s="7"/>
      <c r="O13" s="7"/>
      <c r="P13" s="7"/>
      <c r="Q13" s="7">
        <f t="shared" si="0"/>
        <v>1</v>
      </c>
      <c r="R13" s="7">
        <f t="shared" si="0"/>
        <v>35</v>
      </c>
      <c r="S13" s="7"/>
      <c r="T13" s="7"/>
      <c r="U13" s="7">
        <v>1</v>
      </c>
      <c r="V13" s="7">
        <v>35</v>
      </c>
      <c r="W13" s="7"/>
      <c r="X13" s="7"/>
      <c r="Y13" s="7">
        <f t="shared" si="1"/>
        <v>25</v>
      </c>
      <c r="Z13" s="7">
        <f>AB13+AD13</f>
        <v>558.35</v>
      </c>
      <c r="AA13" s="7">
        <v>19</v>
      </c>
      <c r="AB13" s="7">
        <v>415.8</v>
      </c>
      <c r="AC13" s="7">
        <v>6</v>
      </c>
      <c r="AD13" s="7">
        <v>142.55000000000001</v>
      </c>
      <c r="AE13" s="7"/>
      <c r="AF13" s="7"/>
      <c r="AG13" s="7"/>
      <c r="AH13" s="7">
        <v>23.4</v>
      </c>
      <c r="AI13" s="224"/>
      <c r="AJ13" s="215"/>
      <c r="AK13" s="215"/>
      <c r="AL13" s="215"/>
      <c r="AM13" s="215"/>
      <c r="AN13" s="215"/>
    </row>
    <row r="14" spans="1:42" ht="56.25" customHeight="1">
      <c r="A14" s="359">
        <v>5</v>
      </c>
      <c r="B14" s="28" t="s">
        <v>475</v>
      </c>
      <c r="C14" s="70">
        <v>11.368</v>
      </c>
      <c r="D14" s="1"/>
      <c r="E14" s="1"/>
      <c r="F14" s="1"/>
      <c r="G14" s="1">
        <v>5</v>
      </c>
      <c r="H14" s="1">
        <v>6.3680000000000003</v>
      </c>
      <c r="I14" s="1"/>
      <c r="J14" s="1"/>
      <c r="K14" s="48">
        <v>11.368</v>
      </c>
      <c r="L14" s="1"/>
      <c r="M14" s="1"/>
      <c r="N14" s="1"/>
      <c r="O14" s="1"/>
      <c r="P14" s="1"/>
      <c r="Q14" s="7">
        <f>S14+U14+W14</f>
        <v>1</v>
      </c>
      <c r="R14" s="7">
        <f>T14+V14+X14</f>
        <v>41.2</v>
      </c>
      <c r="S14" s="1"/>
      <c r="T14" s="1"/>
      <c r="U14" s="1">
        <v>1</v>
      </c>
      <c r="V14" s="1">
        <v>41.2</v>
      </c>
      <c r="W14" s="1"/>
      <c r="X14" s="1"/>
      <c r="Y14" s="7">
        <f t="shared" si="1"/>
        <v>10</v>
      </c>
      <c r="Z14" s="7">
        <f t="shared" si="1"/>
        <v>161.69999999999999</v>
      </c>
      <c r="AA14" s="1">
        <v>7</v>
      </c>
      <c r="AB14" s="1">
        <v>120.7</v>
      </c>
      <c r="AC14" s="1">
        <v>3</v>
      </c>
      <c r="AD14" s="1">
        <v>41</v>
      </c>
      <c r="AE14" s="1"/>
      <c r="AF14" s="1"/>
      <c r="AG14" s="1"/>
      <c r="AH14" s="1">
        <v>16.91</v>
      </c>
      <c r="AI14" s="224" t="s">
        <v>827</v>
      </c>
      <c r="AJ14" s="215"/>
      <c r="AK14" s="215"/>
      <c r="AL14" s="215"/>
      <c r="AM14" s="215"/>
      <c r="AN14" s="215"/>
      <c r="AO14" s="215"/>
      <c r="AP14" s="215"/>
    </row>
    <row r="15" spans="1:42" ht="34.5" customHeight="1">
      <c r="A15" s="359">
        <v>6</v>
      </c>
      <c r="B15" s="28" t="s">
        <v>220</v>
      </c>
      <c r="C15" s="70">
        <v>15.76</v>
      </c>
      <c r="D15" s="1"/>
      <c r="E15" s="1"/>
      <c r="F15" s="1"/>
      <c r="G15" s="1">
        <v>8.6</v>
      </c>
      <c r="H15" s="1">
        <v>7.16</v>
      </c>
      <c r="I15" s="1"/>
      <c r="J15" s="1"/>
      <c r="K15" s="1">
        <v>15.76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">
        <v>12</v>
      </c>
      <c r="Z15" s="7">
        <f t="shared" si="1"/>
        <v>229.8</v>
      </c>
      <c r="AA15" s="1">
        <v>12</v>
      </c>
      <c r="AB15" s="1">
        <v>229.8</v>
      </c>
      <c r="AC15" s="1"/>
      <c r="AD15" s="1"/>
      <c r="AE15" s="1"/>
      <c r="AF15" s="1"/>
      <c r="AG15" s="1"/>
      <c r="AH15" s="1">
        <v>15.37</v>
      </c>
      <c r="AI15" s="224"/>
      <c r="AJ15" s="215"/>
      <c r="AK15" s="215"/>
      <c r="AL15" s="215"/>
      <c r="AM15" s="215"/>
      <c r="AN15" s="215"/>
      <c r="AO15" s="215"/>
    </row>
    <row r="16" spans="1:42" ht="42.75" customHeight="1">
      <c r="A16" s="359">
        <v>7</v>
      </c>
      <c r="B16" s="158" t="s">
        <v>476</v>
      </c>
      <c r="C16" s="168">
        <v>9.6</v>
      </c>
      <c r="D16" s="7"/>
      <c r="E16" s="7"/>
      <c r="F16" s="7"/>
      <c r="G16" s="7"/>
      <c r="H16" s="7">
        <v>9.6</v>
      </c>
      <c r="I16" s="7"/>
      <c r="J16" s="7"/>
      <c r="K16" s="7">
        <v>9.5</v>
      </c>
      <c r="L16" s="7"/>
      <c r="M16" s="7">
        <v>0.1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f t="shared" si="1"/>
        <v>12</v>
      </c>
      <c r="Z16" s="7">
        <f t="shared" si="1"/>
        <v>183.12</v>
      </c>
      <c r="AA16" s="7">
        <v>12</v>
      </c>
      <c r="AB16" s="7">
        <v>183.12</v>
      </c>
      <c r="AC16" s="7"/>
      <c r="AD16" s="7"/>
      <c r="AE16" s="7"/>
      <c r="AF16" s="7"/>
      <c r="AG16" s="7"/>
      <c r="AH16" s="7">
        <v>9.08</v>
      </c>
      <c r="AI16" s="423"/>
      <c r="AJ16" s="424"/>
      <c r="AK16" s="424"/>
      <c r="AL16" s="424"/>
      <c r="AM16" s="424"/>
      <c r="AN16" s="424"/>
      <c r="AO16" s="424"/>
      <c r="AP16" s="424"/>
    </row>
    <row r="17" spans="1:41" ht="45.75" customHeight="1">
      <c r="A17" s="359">
        <v>8</v>
      </c>
      <c r="B17" s="158" t="s">
        <v>477</v>
      </c>
      <c r="C17" s="168">
        <v>5.8</v>
      </c>
      <c r="D17" s="7"/>
      <c r="E17" s="7"/>
      <c r="F17" s="7"/>
      <c r="G17" s="7"/>
      <c r="H17" s="7">
        <v>5.8</v>
      </c>
      <c r="I17" s="7"/>
      <c r="J17" s="7"/>
      <c r="K17" s="7">
        <v>5.8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f t="shared" si="1"/>
        <v>5</v>
      </c>
      <c r="Z17" s="7">
        <f t="shared" si="1"/>
        <v>138.5</v>
      </c>
      <c r="AA17" s="7">
        <v>5</v>
      </c>
      <c r="AB17" s="7">
        <v>138.5</v>
      </c>
      <c r="AC17" s="7"/>
      <c r="AD17" s="7"/>
      <c r="AE17" s="7"/>
      <c r="AF17" s="7"/>
      <c r="AG17" s="7"/>
      <c r="AH17" s="7">
        <v>4.97</v>
      </c>
      <c r="AI17" s="425"/>
      <c r="AJ17" s="426"/>
      <c r="AK17" s="426"/>
      <c r="AL17" s="426"/>
      <c r="AM17" s="426"/>
      <c r="AN17" s="426"/>
      <c r="AO17" s="426"/>
    </row>
    <row r="18" spans="1:41" ht="56.25">
      <c r="A18" s="359">
        <v>9</v>
      </c>
      <c r="B18" s="158" t="s">
        <v>481</v>
      </c>
      <c r="C18" s="168">
        <v>0.57999999999999996</v>
      </c>
      <c r="D18" s="7"/>
      <c r="E18" s="7"/>
      <c r="F18" s="7"/>
      <c r="G18" s="7"/>
      <c r="H18" s="7"/>
      <c r="I18" s="7">
        <v>0.57999999999999996</v>
      </c>
      <c r="J18" s="7"/>
      <c r="K18" s="7">
        <v>0.5</v>
      </c>
      <c r="L18" s="7">
        <v>0.08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v>0.77</v>
      </c>
    </row>
    <row r="19" spans="1:41" ht="45.75" customHeight="1">
      <c r="A19" s="359">
        <v>10</v>
      </c>
      <c r="B19" s="157" t="s">
        <v>482</v>
      </c>
      <c r="C19" s="70">
        <v>5.5</v>
      </c>
      <c r="D19" s="1"/>
      <c r="E19" s="1"/>
      <c r="F19" s="1"/>
      <c r="G19" s="1"/>
      <c r="H19" s="1"/>
      <c r="I19" s="1">
        <v>5.5</v>
      </c>
      <c r="J19" s="1"/>
      <c r="K19" s="1">
        <v>5.5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7">
        <f t="shared" si="1"/>
        <v>7</v>
      </c>
      <c r="Z19" s="7">
        <f t="shared" si="1"/>
        <v>95.68</v>
      </c>
      <c r="AA19" s="1">
        <v>7</v>
      </c>
      <c r="AB19" s="1">
        <v>95.68</v>
      </c>
      <c r="AC19" s="1"/>
      <c r="AD19" s="1"/>
      <c r="AE19" s="1"/>
      <c r="AF19" s="1"/>
      <c r="AG19" s="1"/>
      <c r="AH19" s="1">
        <v>3.53</v>
      </c>
      <c r="AI19" s="425"/>
      <c r="AJ19" s="426"/>
      <c r="AK19" s="426"/>
      <c r="AL19" s="426"/>
      <c r="AM19" s="426"/>
      <c r="AN19" s="426"/>
      <c r="AO19" s="426"/>
    </row>
    <row r="20" spans="1:41" ht="36" customHeight="1">
      <c r="A20" s="359">
        <v>11</v>
      </c>
      <c r="B20" s="157" t="s">
        <v>478</v>
      </c>
      <c r="C20" s="70">
        <v>3.2</v>
      </c>
      <c r="D20" s="1"/>
      <c r="E20" s="1"/>
      <c r="F20" s="1"/>
      <c r="G20" s="1"/>
      <c r="H20" s="1">
        <v>3.2</v>
      </c>
      <c r="I20" s="1"/>
      <c r="J20" s="1"/>
      <c r="K20" s="1">
        <v>3.2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7">
        <f t="shared" si="1"/>
        <v>2</v>
      </c>
      <c r="Z20" s="7">
        <f t="shared" si="1"/>
        <v>24</v>
      </c>
      <c r="AA20" s="1">
        <v>2</v>
      </c>
      <c r="AB20" s="1">
        <v>24</v>
      </c>
      <c r="AC20" s="1"/>
      <c r="AD20" s="1"/>
      <c r="AE20" s="1"/>
      <c r="AF20" s="1"/>
      <c r="AG20" s="1"/>
      <c r="AH20" s="1">
        <v>2.74</v>
      </c>
    </row>
    <row r="21" spans="1:41" ht="33.75">
      <c r="A21" s="359">
        <v>12</v>
      </c>
      <c r="B21" s="157" t="s">
        <v>389</v>
      </c>
      <c r="C21" s="171">
        <v>0.67600000000000005</v>
      </c>
      <c r="D21" s="7"/>
      <c r="E21" s="7"/>
      <c r="F21" s="7"/>
      <c r="G21" s="7"/>
      <c r="H21" s="7"/>
      <c r="I21" s="94">
        <v>0.67600000000000005</v>
      </c>
      <c r="J21" s="7"/>
      <c r="K21" s="94">
        <v>0.67600000000000005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v>0.83</v>
      </c>
      <c r="AI21" s="425"/>
      <c r="AJ21" s="426"/>
      <c r="AK21" s="426"/>
      <c r="AL21" s="426"/>
      <c r="AM21" s="426"/>
      <c r="AN21" s="426"/>
    </row>
    <row r="22" spans="1:41" ht="33.75">
      <c r="A22" s="359">
        <v>13</v>
      </c>
      <c r="B22" s="158" t="s">
        <v>479</v>
      </c>
      <c r="C22" s="168">
        <v>1.3</v>
      </c>
      <c r="D22" s="7"/>
      <c r="E22" s="7"/>
      <c r="F22" s="7"/>
      <c r="G22" s="7">
        <v>1.3</v>
      </c>
      <c r="H22" s="7"/>
      <c r="I22" s="7"/>
      <c r="J22" s="7"/>
      <c r="K22" s="7">
        <v>1.3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f t="shared" si="1"/>
        <v>2</v>
      </c>
      <c r="Z22" s="7">
        <f t="shared" si="1"/>
        <v>40</v>
      </c>
      <c r="AA22" s="7">
        <v>2</v>
      </c>
      <c r="AB22" s="7">
        <v>40</v>
      </c>
      <c r="AC22" s="7"/>
      <c r="AD22" s="7"/>
      <c r="AE22" s="7"/>
      <c r="AF22" s="7"/>
      <c r="AG22" s="7"/>
      <c r="AH22" s="7">
        <v>1.3</v>
      </c>
    </row>
    <row r="23" spans="1:41" ht="33.75">
      <c r="A23" s="359">
        <v>14</v>
      </c>
      <c r="B23" s="158" t="s">
        <v>483</v>
      </c>
      <c r="C23" s="168">
        <v>2.2000000000000002</v>
      </c>
      <c r="D23" s="7"/>
      <c r="E23" s="7"/>
      <c r="F23" s="7"/>
      <c r="G23" s="7"/>
      <c r="H23" s="7"/>
      <c r="I23" s="7">
        <v>2.2000000000000002</v>
      </c>
      <c r="J23" s="7"/>
      <c r="K23" s="7"/>
      <c r="L23" s="7">
        <v>2.2000000000000002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f t="shared" si="1"/>
        <v>4</v>
      </c>
      <c r="Z23" s="7">
        <f t="shared" si="1"/>
        <v>86</v>
      </c>
      <c r="AA23" s="7">
        <v>4</v>
      </c>
      <c r="AB23" s="7">
        <v>86</v>
      </c>
      <c r="AC23" s="7"/>
      <c r="AD23" s="7"/>
      <c r="AE23" s="7"/>
      <c r="AF23" s="7"/>
      <c r="AG23" s="7"/>
      <c r="AH23" s="7">
        <v>1.41</v>
      </c>
      <c r="AI23" s="192"/>
    </row>
    <row r="24" spans="1:41" ht="20.25" customHeight="1">
      <c r="A24" s="359">
        <v>15</v>
      </c>
      <c r="B24" s="354" t="s">
        <v>819</v>
      </c>
      <c r="C24" s="70">
        <v>2.57</v>
      </c>
      <c r="D24" s="1"/>
      <c r="E24" s="1"/>
      <c r="F24" s="1"/>
      <c r="G24" s="1"/>
      <c r="H24" s="1">
        <v>2.57</v>
      </c>
      <c r="I24" s="1"/>
      <c r="J24" s="1"/>
      <c r="K24" s="1">
        <v>2.57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99">
        <f t="shared" si="1"/>
        <v>4</v>
      </c>
      <c r="Z24" s="399">
        <f t="shared" si="1"/>
        <v>48</v>
      </c>
      <c r="AA24" s="399">
        <v>4</v>
      </c>
      <c r="AB24" s="399">
        <v>48</v>
      </c>
      <c r="AC24" s="1"/>
      <c r="AD24" s="1"/>
      <c r="AE24" s="1"/>
      <c r="AF24" s="1"/>
      <c r="AG24" s="1"/>
      <c r="AH24" s="1">
        <v>2.57</v>
      </c>
      <c r="AI24" s="423" t="s">
        <v>818</v>
      </c>
      <c r="AJ24" s="424"/>
    </row>
    <row r="25" spans="1:41" ht="33.75" customHeight="1">
      <c r="A25" s="359">
        <v>16</v>
      </c>
      <c r="B25" s="354" t="s">
        <v>820</v>
      </c>
      <c r="C25" s="70">
        <v>0.68</v>
      </c>
      <c r="D25" s="1"/>
      <c r="E25" s="1"/>
      <c r="F25" s="1"/>
      <c r="G25" s="1"/>
      <c r="H25" s="1">
        <v>0.68</v>
      </c>
      <c r="I25" s="1"/>
      <c r="J25" s="1"/>
      <c r="K25" s="1">
        <v>0.68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01"/>
      <c r="Z25" s="401"/>
      <c r="AA25" s="401"/>
      <c r="AB25" s="401"/>
      <c r="AC25" s="1"/>
      <c r="AD25" s="1"/>
      <c r="AE25" s="1"/>
      <c r="AF25" s="1"/>
      <c r="AG25" s="1"/>
      <c r="AH25" s="1">
        <v>0.68</v>
      </c>
      <c r="AI25" s="423"/>
      <c r="AJ25" s="424"/>
    </row>
    <row r="26" spans="1:41" ht="22.5">
      <c r="A26" s="359">
        <v>17</v>
      </c>
      <c r="B26" s="157" t="s">
        <v>221</v>
      </c>
      <c r="C26" s="70">
        <v>8.2850000000000001</v>
      </c>
      <c r="D26" s="1"/>
      <c r="E26" s="1"/>
      <c r="F26" s="1"/>
      <c r="G26" s="1"/>
      <c r="H26" s="1">
        <v>8.2850000000000001</v>
      </c>
      <c r="I26" s="1"/>
      <c r="J26" s="1"/>
      <c r="K26" s="1">
        <v>8.2850000000000001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">
        <f t="shared" si="1"/>
        <v>7</v>
      </c>
      <c r="Z26" s="7">
        <f t="shared" si="1"/>
        <v>194.6</v>
      </c>
      <c r="AA26" s="1">
        <v>7</v>
      </c>
      <c r="AB26" s="1">
        <v>194.6</v>
      </c>
      <c r="AC26" s="1"/>
      <c r="AD26" s="1"/>
      <c r="AE26" s="1"/>
      <c r="AF26" s="1"/>
      <c r="AG26" s="1"/>
      <c r="AH26" s="1">
        <v>7.37</v>
      </c>
    </row>
    <row r="27" spans="1:41" ht="40.5" customHeight="1">
      <c r="A27" s="359">
        <v>18</v>
      </c>
      <c r="B27" s="320" t="s">
        <v>480</v>
      </c>
      <c r="C27" s="342">
        <v>3.65</v>
      </c>
      <c r="D27" s="1"/>
      <c r="E27" s="1"/>
      <c r="F27" s="1"/>
      <c r="G27" s="1"/>
      <c r="H27" s="344">
        <v>3.65</v>
      </c>
      <c r="I27" s="26"/>
      <c r="J27" s="26"/>
      <c r="K27" s="343">
        <v>3.65</v>
      </c>
      <c r="L27" s="26"/>
      <c r="M27" s="26"/>
      <c r="N27" s="26"/>
      <c r="O27" s="26"/>
      <c r="P27" s="26"/>
      <c r="Q27" s="341">
        <f>S27+U27</f>
        <v>1</v>
      </c>
      <c r="R27" s="341">
        <f>T27+V27</f>
        <v>39.1</v>
      </c>
      <c r="S27" s="26">
        <v>1</v>
      </c>
      <c r="T27" s="26">
        <v>39.1</v>
      </c>
      <c r="U27" s="26"/>
      <c r="V27" s="26"/>
      <c r="W27" s="26"/>
      <c r="X27" s="26"/>
      <c r="Y27" s="341">
        <f t="shared" si="1"/>
        <v>2</v>
      </c>
      <c r="Z27" s="341">
        <f t="shared" si="1"/>
        <v>21.7</v>
      </c>
      <c r="AA27" s="26">
        <v>1</v>
      </c>
      <c r="AB27" s="26">
        <v>21.7</v>
      </c>
      <c r="AC27" s="26">
        <v>1</v>
      </c>
      <c r="AD27" s="26"/>
      <c r="AE27" s="26"/>
      <c r="AF27" s="26"/>
      <c r="AG27" s="26"/>
      <c r="AH27" s="26">
        <v>3.14</v>
      </c>
      <c r="AI27" s="215" t="s">
        <v>794</v>
      </c>
    </row>
    <row r="28" spans="1:41" ht="33.75" customHeight="1">
      <c r="A28" s="359">
        <v>19</v>
      </c>
      <c r="B28" s="158" t="s">
        <v>222</v>
      </c>
      <c r="C28" s="168">
        <v>1.1000000000000001</v>
      </c>
      <c r="D28" s="7"/>
      <c r="E28" s="7"/>
      <c r="F28" s="7"/>
      <c r="G28" s="7"/>
      <c r="H28" s="7">
        <v>1.1000000000000001</v>
      </c>
      <c r="I28" s="7"/>
      <c r="J28" s="7"/>
      <c r="K28" s="7">
        <v>1.1000000000000001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f t="shared" si="1"/>
        <v>3</v>
      </c>
      <c r="Z28" s="7">
        <f t="shared" si="1"/>
        <v>51.6</v>
      </c>
      <c r="AA28" s="7">
        <v>3</v>
      </c>
      <c r="AB28" s="7">
        <v>51.6</v>
      </c>
      <c r="AC28" s="7"/>
      <c r="AD28" s="7"/>
      <c r="AE28" s="7"/>
      <c r="AF28" s="7"/>
      <c r="AG28" s="7"/>
      <c r="AH28" s="7">
        <v>0.94</v>
      </c>
      <c r="AI28" s="2" t="s">
        <v>791</v>
      </c>
    </row>
    <row r="29" spans="1:41" ht="78.75" customHeight="1">
      <c r="A29" s="359">
        <v>20</v>
      </c>
      <c r="B29" s="158" t="s">
        <v>26</v>
      </c>
      <c r="C29" s="168">
        <v>39.231999999999999</v>
      </c>
      <c r="D29" s="7"/>
      <c r="E29" s="7"/>
      <c r="F29" s="7"/>
      <c r="G29" s="7">
        <v>39.231999999999999</v>
      </c>
      <c r="H29" s="7"/>
      <c r="I29" s="7"/>
      <c r="J29" s="7"/>
      <c r="K29" s="94">
        <v>39.231999999999999</v>
      </c>
      <c r="L29" s="7"/>
      <c r="M29" s="7"/>
      <c r="N29" s="7"/>
      <c r="O29" s="7"/>
      <c r="P29" s="7"/>
      <c r="Q29" s="7">
        <v>5</v>
      </c>
      <c r="R29" s="7">
        <f>V29+T29</f>
        <v>268.27999999999997</v>
      </c>
      <c r="S29" s="168"/>
      <c r="T29" s="168"/>
      <c r="U29" s="7">
        <v>5</v>
      </c>
      <c r="V29" s="7">
        <v>268.27999999999997</v>
      </c>
      <c r="W29" s="7"/>
      <c r="X29" s="7"/>
      <c r="Y29" s="7">
        <f>AF29+AA29</f>
        <v>37</v>
      </c>
      <c r="Z29" s="50">
        <f>AB29+AG29</f>
        <v>1062.8800000000001</v>
      </c>
      <c r="AA29" s="7">
        <v>36</v>
      </c>
      <c r="AB29" s="7">
        <v>1050.23</v>
      </c>
      <c r="AC29" s="7"/>
      <c r="AD29" s="50"/>
      <c r="AE29" s="7"/>
      <c r="AF29" s="7">
        <v>1</v>
      </c>
      <c r="AG29" s="50">
        <v>12.65</v>
      </c>
      <c r="AH29" s="7">
        <v>39.231999999999999</v>
      </c>
      <c r="AI29" s="224" t="s">
        <v>725</v>
      </c>
    </row>
    <row r="30" spans="1:41">
      <c r="A30" s="70"/>
      <c r="B30" s="70" t="s">
        <v>104</v>
      </c>
      <c r="C30" s="169">
        <f>SUM(C10:C29)</f>
        <v>168.00800000000001</v>
      </c>
      <c r="D30" s="1">
        <f t="shared" ref="D30:AH30" si="2">SUM(D10:D29)</f>
        <v>0</v>
      </c>
      <c r="E30" s="1">
        <f t="shared" si="2"/>
        <v>0</v>
      </c>
      <c r="F30" s="1">
        <f t="shared" si="2"/>
        <v>0</v>
      </c>
      <c r="G30" s="1">
        <f t="shared" si="2"/>
        <v>94.950999999999993</v>
      </c>
      <c r="H30" s="1">
        <f t="shared" si="2"/>
        <v>64.100999999999999</v>
      </c>
      <c r="I30" s="48">
        <f t="shared" si="2"/>
        <v>8.9559999999999995</v>
      </c>
      <c r="J30" s="1"/>
      <c r="K30" s="48">
        <f>SUM(K10:K29)</f>
        <v>165.62799999999999</v>
      </c>
      <c r="L30" s="1">
        <f t="shared" si="2"/>
        <v>2.2799999999999998</v>
      </c>
      <c r="M30" s="1">
        <f t="shared" si="2"/>
        <v>0.1</v>
      </c>
      <c r="N30" s="1">
        <f t="shared" si="2"/>
        <v>0</v>
      </c>
      <c r="O30" s="31">
        <f t="shared" si="2"/>
        <v>0</v>
      </c>
      <c r="P30" s="1">
        <f t="shared" si="2"/>
        <v>0</v>
      </c>
      <c r="Q30" s="1">
        <f>SUM(Q10:Q29)</f>
        <v>12</v>
      </c>
      <c r="R30" s="48">
        <f t="shared" si="2"/>
        <v>724.46299999999997</v>
      </c>
      <c r="S30" s="1">
        <f t="shared" si="2"/>
        <v>2</v>
      </c>
      <c r="T30" s="1">
        <f t="shared" si="2"/>
        <v>298.7</v>
      </c>
      <c r="U30" s="1">
        <f t="shared" si="2"/>
        <v>10</v>
      </c>
      <c r="V30" s="31">
        <f t="shared" si="2"/>
        <v>425.76</v>
      </c>
      <c r="W30" s="1">
        <f t="shared" si="2"/>
        <v>0</v>
      </c>
      <c r="X30" s="1">
        <f t="shared" si="2"/>
        <v>0</v>
      </c>
      <c r="Y30" s="1">
        <f t="shared" si="2"/>
        <v>158</v>
      </c>
      <c r="Z30" s="1">
        <f t="shared" si="2"/>
        <v>3448</v>
      </c>
      <c r="AA30" s="1">
        <f t="shared" si="2"/>
        <v>147</v>
      </c>
      <c r="AB30" s="1">
        <f t="shared" si="2"/>
        <v>3251.8</v>
      </c>
      <c r="AC30" s="1">
        <f t="shared" si="2"/>
        <v>10</v>
      </c>
      <c r="AD30" s="31">
        <f t="shared" si="2"/>
        <v>183.55</v>
      </c>
      <c r="AE30" s="1">
        <f t="shared" si="2"/>
        <v>0</v>
      </c>
      <c r="AF30" s="1">
        <f>SUM(AF10:AF29)</f>
        <v>1</v>
      </c>
      <c r="AG30" s="31">
        <f>SUM(AG10:AG29)</f>
        <v>12.65</v>
      </c>
      <c r="AH30" s="1">
        <f t="shared" si="2"/>
        <v>165.46100000000001</v>
      </c>
    </row>
    <row r="31" spans="1:41">
      <c r="A31" s="2" t="s">
        <v>73</v>
      </c>
    </row>
    <row r="32" spans="1:41">
      <c r="A32" s="22"/>
      <c r="B32" s="199"/>
      <c r="C32" s="199"/>
      <c r="D32" s="246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</row>
    <row r="33" spans="1:25"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</row>
    <row r="34" spans="1:25">
      <c r="A34" s="6"/>
      <c r="D34" s="6"/>
    </row>
    <row r="35" spans="1:25">
      <c r="A35" s="6"/>
    </row>
    <row r="36" spans="1:25">
      <c r="A36" s="2" t="s">
        <v>73</v>
      </c>
    </row>
    <row r="37" spans="1:25">
      <c r="A37" s="6"/>
    </row>
    <row r="38" spans="1:25">
      <c r="A38" s="2" t="s">
        <v>73</v>
      </c>
    </row>
  </sheetData>
  <mergeCells count="34">
    <mergeCell ref="AA24:AA25"/>
    <mergeCell ref="AB24:AB25"/>
    <mergeCell ref="AI24:AJ25"/>
    <mergeCell ref="Y6:AG6"/>
    <mergeCell ref="Q7:R7"/>
    <mergeCell ref="AI10:AI11"/>
    <mergeCell ref="Y10:Y11"/>
    <mergeCell ref="Z10:Z11"/>
    <mergeCell ref="AA10:AA11"/>
    <mergeCell ref="AB10:AB11"/>
    <mergeCell ref="Y24:Y25"/>
    <mergeCell ref="Z24:Z25"/>
    <mergeCell ref="B6:B8"/>
    <mergeCell ref="C6:D6"/>
    <mergeCell ref="E6:I6"/>
    <mergeCell ref="J6:P6"/>
    <mergeCell ref="Q6:X6"/>
    <mergeCell ref="U7:V7"/>
    <mergeCell ref="A6:A8"/>
    <mergeCell ref="D7:D8"/>
    <mergeCell ref="AI21:AN21"/>
    <mergeCell ref="AH6:AH8"/>
    <mergeCell ref="AI16:AP16"/>
    <mergeCell ref="J7:L7"/>
    <mergeCell ref="M7:N7"/>
    <mergeCell ref="O7:P7"/>
    <mergeCell ref="AI17:AO17"/>
    <mergeCell ref="AI19:AO19"/>
    <mergeCell ref="AA7:AB7"/>
    <mergeCell ref="AC7:AD7"/>
    <mergeCell ref="Y7:Z7"/>
    <mergeCell ref="S7:T7"/>
    <mergeCell ref="W7:X7"/>
    <mergeCell ref="AF7:AG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50" fitToHeight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topLeftCell="A4" zoomScale="120" zoomScaleNormal="120" workbookViewId="0">
      <pane xSplit="3" ySplit="6" topLeftCell="D19" activePane="bottomRight" state="frozen"/>
      <selection activeCell="A4" sqref="A4"/>
      <selection pane="topRight" activeCell="D4" sqref="D4"/>
      <selection pane="bottomLeft" activeCell="A10" sqref="A10"/>
      <selection pane="bottomRight" activeCell="AF28" sqref="AF28"/>
    </sheetView>
  </sheetViews>
  <sheetFormatPr defaultRowHeight="12.75"/>
  <cols>
    <col min="1" max="1" width="11.28515625" style="2" customWidth="1"/>
    <col min="2" max="2" width="23" style="2" customWidth="1"/>
    <col min="3" max="3" width="5.7109375" style="2" customWidth="1"/>
    <col min="4" max="4" width="4.7109375" style="2" customWidth="1"/>
    <col min="5" max="5" width="1.85546875" style="2" bestFit="1" customWidth="1"/>
    <col min="6" max="6" width="2.140625" style="2" bestFit="1" customWidth="1"/>
    <col min="7" max="7" width="5.7109375" style="2" customWidth="1"/>
    <col min="8" max="8" width="5.28515625" style="2" bestFit="1" customWidth="1"/>
    <col min="9" max="9" width="4.42578125" style="2" bestFit="1" customWidth="1"/>
    <col min="10" max="10" width="3.140625" style="2" customWidth="1"/>
    <col min="11" max="11" width="5.28515625" style="2" bestFit="1" customWidth="1"/>
    <col min="12" max="13" width="5.85546875" style="2" bestFit="1" customWidth="1"/>
    <col min="14" max="14" width="5.5703125" style="2" bestFit="1" customWidth="1"/>
    <col min="15" max="15" width="4.140625" style="2" customWidth="1"/>
    <col min="16" max="17" width="3.42578125" style="2" customWidth="1"/>
    <col min="18" max="18" width="4.85546875" style="2" customWidth="1"/>
    <col min="19" max="19" width="3.140625" style="2" customWidth="1"/>
    <col min="20" max="20" width="3.7109375" style="2" customWidth="1"/>
    <col min="21" max="21" width="3.28515625" style="2" customWidth="1"/>
    <col min="22" max="22" width="4.85546875" style="2" customWidth="1"/>
    <col min="23" max="24" width="4" style="2" customWidth="1"/>
    <col min="25" max="25" width="5.85546875" style="2" customWidth="1"/>
    <col min="26" max="26" width="3.7109375" style="2" customWidth="1"/>
    <col min="27" max="27" width="5.7109375" style="2" customWidth="1"/>
    <col min="28" max="28" width="3" style="2" customWidth="1"/>
    <col min="29" max="29" width="5" style="2" customWidth="1"/>
    <col min="30" max="30" width="4" style="2" bestFit="1" customWidth="1"/>
    <col min="31" max="31" width="6.5703125" style="2" customWidth="1"/>
    <col min="32" max="32" width="71.140625" style="2" customWidth="1"/>
    <col min="33" max="16384" width="9.140625" style="2"/>
  </cols>
  <sheetData>
    <row r="1" spans="1:37">
      <c r="A1" s="2" t="s">
        <v>73</v>
      </c>
    </row>
    <row r="2" spans="1:37" ht="15">
      <c r="AE2" s="10" t="s">
        <v>115</v>
      </c>
    </row>
    <row r="3" spans="1:37">
      <c r="A3" s="2" t="s">
        <v>73</v>
      </c>
    </row>
    <row r="4" spans="1:37" ht="15">
      <c r="A4" s="5" t="s">
        <v>701</v>
      </c>
    </row>
    <row r="5" spans="1:37">
      <c r="A5" s="2" t="s">
        <v>73</v>
      </c>
    </row>
    <row r="6" spans="1:37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7" t="s">
        <v>86</v>
      </c>
      <c r="F6" s="434"/>
      <c r="G6" s="434"/>
      <c r="H6" s="434"/>
      <c r="I6" s="398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394" t="s">
        <v>89</v>
      </c>
      <c r="Y6" s="395"/>
      <c r="Z6" s="395"/>
      <c r="AA6" s="395"/>
      <c r="AB6" s="395"/>
      <c r="AC6" s="395"/>
      <c r="AD6" s="396"/>
      <c r="AE6" s="389" t="s">
        <v>110</v>
      </c>
    </row>
    <row r="7" spans="1:37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101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390"/>
    </row>
    <row r="8" spans="1:37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97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391"/>
    </row>
    <row r="9" spans="1:37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</row>
    <row r="10" spans="1:37" ht="35.25" customHeight="1">
      <c r="A10" s="26">
        <v>1</v>
      </c>
      <c r="B10" s="389" t="s">
        <v>223</v>
      </c>
      <c r="C10" s="1">
        <v>39.036999999999999</v>
      </c>
      <c r="D10" s="1"/>
      <c r="E10" s="1"/>
      <c r="F10" s="1"/>
      <c r="G10" s="1">
        <v>40.380000000000003</v>
      </c>
      <c r="H10" s="1"/>
      <c r="I10" s="1"/>
      <c r="J10" s="1"/>
      <c r="K10" s="1">
        <v>40.380000000000003</v>
      </c>
      <c r="L10" s="1"/>
      <c r="M10" s="1"/>
      <c r="N10" s="1"/>
      <c r="O10" s="1"/>
      <c r="P10" s="1"/>
      <c r="Q10" s="1">
        <f>S10+U10</f>
        <v>1</v>
      </c>
      <c r="R10" s="1">
        <f>T10+V10</f>
        <v>103.42</v>
      </c>
      <c r="S10" s="1"/>
      <c r="T10" s="1"/>
      <c r="U10" s="1">
        <v>1</v>
      </c>
      <c r="V10" s="1">
        <v>103.42</v>
      </c>
      <c r="W10" s="1"/>
      <c r="X10" s="1">
        <f>Z10+AB10</f>
        <v>19</v>
      </c>
      <c r="Y10" s="1">
        <f>AA10+AC10</f>
        <v>339.5</v>
      </c>
      <c r="Z10" s="1">
        <v>19</v>
      </c>
      <c r="AA10" s="1">
        <v>339.5</v>
      </c>
      <c r="AB10" s="1"/>
      <c r="AC10" s="1"/>
      <c r="AD10" s="1"/>
      <c r="AE10" s="1">
        <v>40.243000000000002</v>
      </c>
      <c r="AF10" s="224"/>
      <c r="AG10" s="215"/>
      <c r="AH10" s="215"/>
      <c r="AI10" s="215"/>
      <c r="AJ10" s="215"/>
      <c r="AK10" s="215"/>
    </row>
    <row r="11" spans="1:37" ht="35.25" customHeight="1">
      <c r="A11" s="307" t="s">
        <v>621</v>
      </c>
      <c r="B11" s="391"/>
      <c r="C11" s="7">
        <v>1.343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"/>
      <c r="R11" s="1"/>
      <c r="S11" s="7"/>
      <c r="T11" s="7"/>
      <c r="U11" s="7"/>
      <c r="V11" s="7"/>
      <c r="W11" s="7"/>
      <c r="X11" s="1"/>
      <c r="Y11" s="1"/>
      <c r="Z11" s="7"/>
      <c r="AA11" s="7"/>
      <c r="AB11" s="7"/>
      <c r="AC11" s="7"/>
      <c r="AD11" s="7"/>
      <c r="AE11" s="7"/>
      <c r="AF11" s="224"/>
      <c r="AG11" s="215"/>
      <c r="AH11" s="215"/>
      <c r="AI11" s="215"/>
      <c r="AJ11" s="215"/>
      <c r="AK11" s="215"/>
    </row>
    <row r="12" spans="1:37" ht="22.5">
      <c r="A12" s="308">
        <v>2</v>
      </c>
      <c r="B12" s="29" t="s">
        <v>224</v>
      </c>
      <c r="C12" s="7">
        <v>0.67900000000000005</v>
      </c>
      <c r="D12" s="7"/>
      <c r="E12" s="7"/>
      <c r="F12" s="7"/>
      <c r="G12" s="7"/>
      <c r="H12" s="7">
        <v>0.67900000000000005</v>
      </c>
      <c r="I12" s="7"/>
      <c r="J12" s="7"/>
      <c r="K12" s="7">
        <v>0.67900000000000005</v>
      </c>
      <c r="L12" s="7"/>
      <c r="M12" s="7"/>
      <c r="N12" s="7"/>
      <c r="O12" s="7"/>
      <c r="P12" s="7"/>
      <c r="Q12" s="1"/>
      <c r="R12" s="1"/>
      <c r="S12" s="7"/>
      <c r="T12" s="7"/>
      <c r="U12" s="7"/>
      <c r="V12" s="7"/>
      <c r="W12" s="7"/>
      <c r="X12" s="1">
        <f t="shared" ref="X12:X29" si="0">Z12+AB12</f>
        <v>1</v>
      </c>
      <c r="Y12" s="1">
        <f t="shared" ref="Y12:Y29" si="1">AA12+AC12</f>
        <v>18.8</v>
      </c>
      <c r="Z12" s="7">
        <v>1</v>
      </c>
      <c r="AA12" s="7">
        <v>18.8</v>
      </c>
      <c r="AB12" s="7"/>
      <c r="AC12" s="7"/>
      <c r="AD12" s="7"/>
      <c r="AE12" s="7">
        <v>0.6</v>
      </c>
      <c r="AF12" s="438"/>
      <c r="AG12" s="439"/>
      <c r="AH12" s="439"/>
      <c r="AI12" s="439"/>
      <c r="AJ12" s="439"/>
      <c r="AK12" s="439"/>
    </row>
    <row r="13" spans="1:37" ht="22.5">
      <c r="A13" s="308">
        <v>3</v>
      </c>
      <c r="B13" s="29" t="s">
        <v>148</v>
      </c>
      <c r="C13" s="7">
        <v>2.319</v>
      </c>
      <c r="D13" s="7"/>
      <c r="E13" s="7"/>
      <c r="F13" s="7"/>
      <c r="G13" s="7"/>
      <c r="H13" s="7">
        <v>2.319</v>
      </c>
      <c r="I13" s="7"/>
      <c r="J13" s="7"/>
      <c r="K13" s="7">
        <v>2.319</v>
      </c>
      <c r="L13" s="7"/>
      <c r="M13" s="7"/>
      <c r="N13" s="7"/>
      <c r="O13" s="7"/>
      <c r="P13" s="7"/>
      <c r="Q13" s="1"/>
      <c r="R13" s="1"/>
      <c r="S13" s="7"/>
      <c r="T13" s="7"/>
      <c r="U13" s="7"/>
      <c r="V13" s="7"/>
      <c r="W13" s="7"/>
      <c r="X13" s="1">
        <f t="shared" si="0"/>
        <v>2</v>
      </c>
      <c r="Y13" s="1">
        <f t="shared" si="1"/>
        <v>30.6</v>
      </c>
      <c r="Z13" s="7">
        <v>2</v>
      </c>
      <c r="AA13" s="7">
        <v>30.6</v>
      </c>
      <c r="AB13" s="7"/>
      <c r="AC13" s="7"/>
      <c r="AD13" s="7"/>
      <c r="AE13" s="7">
        <v>1.97</v>
      </c>
      <c r="AF13" s="425"/>
      <c r="AG13" s="426"/>
      <c r="AH13" s="426"/>
      <c r="AI13" s="426"/>
      <c r="AJ13" s="426"/>
      <c r="AK13" s="426"/>
    </row>
    <row r="14" spans="1:37" ht="22.5">
      <c r="A14" s="26">
        <v>4</v>
      </c>
      <c r="B14" s="28" t="s">
        <v>225</v>
      </c>
      <c r="C14" s="1">
        <v>3.044</v>
      </c>
      <c r="D14" s="1"/>
      <c r="E14" s="1"/>
      <c r="F14" s="1"/>
      <c r="G14" s="1"/>
      <c r="H14" s="1">
        <v>3.044</v>
      </c>
      <c r="I14" s="1"/>
      <c r="J14" s="1"/>
      <c r="K14" s="1">
        <v>3.044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3</v>
      </c>
      <c r="Y14" s="1">
        <f t="shared" si="1"/>
        <v>30</v>
      </c>
      <c r="Z14" s="1">
        <v>3</v>
      </c>
      <c r="AA14" s="1">
        <v>30</v>
      </c>
      <c r="AB14" s="1"/>
      <c r="AC14" s="1"/>
      <c r="AD14" s="1"/>
      <c r="AE14" s="1">
        <v>2.57</v>
      </c>
      <c r="AF14" s="425"/>
      <c r="AG14" s="426"/>
      <c r="AH14" s="426"/>
      <c r="AI14" s="426"/>
      <c r="AJ14" s="426"/>
      <c r="AK14" s="426"/>
    </row>
    <row r="15" spans="1:37" ht="36" customHeight="1">
      <c r="A15" s="26">
        <v>5</v>
      </c>
      <c r="B15" s="28" t="s">
        <v>226</v>
      </c>
      <c r="C15" s="1">
        <v>1.9350000000000001</v>
      </c>
      <c r="D15" s="1"/>
      <c r="E15" s="1"/>
      <c r="F15" s="1"/>
      <c r="G15" s="1"/>
      <c r="H15" s="1"/>
      <c r="I15" s="1">
        <v>0.21099999999999999</v>
      </c>
      <c r="J15" s="1"/>
      <c r="K15" s="1"/>
      <c r="L15" s="1"/>
      <c r="M15" s="1">
        <v>0.21099999999999999</v>
      </c>
      <c r="N15" s="1"/>
      <c r="O15" s="1">
        <v>1.724</v>
      </c>
      <c r="P15" s="1"/>
      <c r="Q15" s="1"/>
      <c r="R15" s="1"/>
      <c r="S15" s="1"/>
      <c r="T15" s="1"/>
      <c r="U15" s="1"/>
      <c r="V15" s="1"/>
      <c r="W15" s="1"/>
      <c r="X15" s="1">
        <f t="shared" si="0"/>
        <v>3</v>
      </c>
      <c r="Y15" s="1">
        <f t="shared" si="1"/>
        <v>37.799999999999997</v>
      </c>
      <c r="Z15" s="1">
        <v>3</v>
      </c>
      <c r="AA15" s="1">
        <v>37.799999999999997</v>
      </c>
      <c r="AB15" s="1"/>
      <c r="AC15" s="1"/>
      <c r="AD15" s="1"/>
      <c r="AE15" s="1">
        <v>1.29</v>
      </c>
      <c r="AF15" s="224"/>
      <c r="AG15" s="215"/>
      <c r="AH15" s="215"/>
      <c r="AI15" s="215"/>
      <c r="AJ15" s="215"/>
      <c r="AK15" s="215"/>
    </row>
    <row r="16" spans="1:37" ht="22.5">
      <c r="A16" s="26">
        <v>6</v>
      </c>
      <c r="B16" s="28" t="s">
        <v>227</v>
      </c>
      <c r="C16" s="1">
        <v>2.927</v>
      </c>
      <c r="D16" s="1"/>
      <c r="E16" s="1"/>
      <c r="F16" s="1"/>
      <c r="G16" s="1"/>
      <c r="H16" s="1"/>
      <c r="I16" s="1">
        <v>2.927</v>
      </c>
      <c r="J16" s="1"/>
      <c r="K16" s="1"/>
      <c r="L16" s="1"/>
      <c r="M16" s="1">
        <v>2.927</v>
      </c>
      <c r="N16" s="1"/>
      <c r="O16" s="1"/>
      <c r="P16" s="1"/>
      <c r="Q16" s="1">
        <f>S16+U16</f>
        <v>1</v>
      </c>
      <c r="R16" s="1">
        <f>T16+V16</f>
        <v>6.5</v>
      </c>
      <c r="S16" s="1"/>
      <c r="T16" s="1"/>
      <c r="U16" s="1">
        <v>1</v>
      </c>
      <c r="V16" s="1">
        <v>6.5</v>
      </c>
      <c r="W16" s="1"/>
      <c r="X16" s="1"/>
      <c r="Y16" s="1"/>
      <c r="Z16" s="1"/>
      <c r="AA16" s="1"/>
      <c r="AB16" s="1"/>
      <c r="AC16" s="1"/>
      <c r="AD16" s="1"/>
      <c r="AE16" s="1">
        <v>1.96</v>
      </c>
    </row>
    <row r="17" spans="1:37" ht="22.5">
      <c r="A17" s="26">
        <v>7</v>
      </c>
      <c r="B17" s="28" t="s">
        <v>228</v>
      </c>
      <c r="C17" s="1">
        <v>3.5169999999999999</v>
      </c>
      <c r="D17" s="1"/>
      <c r="E17" s="1"/>
      <c r="F17" s="1"/>
      <c r="G17" s="1"/>
      <c r="H17" s="1">
        <v>3.5169999999999999</v>
      </c>
      <c r="I17" s="1"/>
      <c r="J17" s="1"/>
      <c r="K17" s="1"/>
      <c r="L17" s="1">
        <v>3.5169999999999999</v>
      </c>
      <c r="M17" s="1"/>
      <c r="N17" s="1"/>
      <c r="O17" s="1"/>
      <c r="P17" s="1" t="s">
        <v>103</v>
      </c>
      <c r="Q17" s="1"/>
      <c r="R17" s="1"/>
      <c r="S17" s="1"/>
      <c r="T17" s="1"/>
      <c r="U17" s="1"/>
      <c r="V17" s="1"/>
      <c r="W17" s="1"/>
      <c r="X17" s="1">
        <f t="shared" si="0"/>
        <v>2</v>
      </c>
      <c r="Y17" s="1">
        <f t="shared" si="1"/>
        <v>67.16</v>
      </c>
      <c r="Z17" s="1">
        <v>1</v>
      </c>
      <c r="AA17" s="1">
        <v>14.16</v>
      </c>
      <c r="AB17" s="1">
        <v>1</v>
      </c>
      <c r="AC17" s="1">
        <v>53</v>
      </c>
      <c r="AD17" s="1"/>
      <c r="AE17" s="1">
        <v>3</v>
      </c>
    </row>
    <row r="18" spans="1:37" ht="22.5">
      <c r="A18" s="26">
        <v>8</v>
      </c>
      <c r="B18" s="28" t="s">
        <v>229</v>
      </c>
      <c r="C18" s="1">
        <v>1.48</v>
      </c>
      <c r="D18" s="1"/>
      <c r="E18" s="1"/>
      <c r="F18" s="1"/>
      <c r="G18" s="1"/>
      <c r="H18" s="1">
        <v>1.48</v>
      </c>
      <c r="I18" s="1"/>
      <c r="J18" s="1"/>
      <c r="K18" s="1">
        <v>1.48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0"/>
        <v>1</v>
      </c>
      <c r="Y18" s="1">
        <f t="shared" si="1"/>
        <v>16.7</v>
      </c>
      <c r="Z18" s="1">
        <v>1</v>
      </c>
      <c r="AA18" s="1">
        <v>16.7</v>
      </c>
      <c r="AB18" s="1"/>
      <c r="AC18" s="1"/>
      <c r="AD18" s="1"/>
      <c r="AE18" s="1">
        <v>1.29</v>
      </c>
    </row>
    <row r="19" spans="1:37" ht="22.5">
      <c r="A19" s="26">
        <v>9</v>
      </c>
      <c r="B19" s="28" t="s">
        <v>230</v>
      </c>
      <c r="C19" s="48">
        <v>0.71</v>
      </c>
      <c r="D19" s="1"/>
      <c r="E19" s="1"/>
      <c r="F19" s="1"/>
      <c r="G19" s="1"/>
      <c r="H19" s="1">
        <v>0.71</v>
      </c>
      <c r="I19" s="1"/>
      <c r="J19" s="1"/>
      <c r="K19" s="1">
        <v>0.71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0"/>
        <v>1</v>
      </c>
      <c r="Y19" s="1">
        <f t="shared" si="1"/>
        <v>10.7</v>
      </c>
      <c r="Z19" s="1">
        <v>1</v>
      </c>
      <c r="AA19" s="1">
        <v>10.7</v>
      </c>
      <c r="AB19" s="1"/>
      <c r="AC19" s="1"/>
      <c r="AD19" s="1"/>
      <c r="AE19" s="1">
        <v>0.63</v>
      </c>
    </row>
    <row r="20" spans="1:37">
      <c r="A20" s="26">
        <v>10</v>
      </c>
      <c r="B20" s="28" t="s">
        <v>211</v>
      </c>
      <c r="C20" s="1">
        <v>11.4</v>
      </c>
      <c r="D20" s="1"/>
      <c r="E20" s="1"/>
      <c r="F20" s="1"/>
      <c r="G20" s="1">
        <v>11.4</v>
      </c>
      <c r="H20" s="1"/>
      <c r="I20" s="1"/>
      <c r="J20" s="1"/>
      <c r="K20" s="1">
        <v>11.4</v>
      </c>
      <c r="L20" s="1"/>
      <c r="M20" s="1"/>
      <c r="N20" s="1"/>
      <c r="O20" s="1"/>
      <c r="P20" s="1"/>
      <c r="Q20" s="1">
        <f>S20+U20</f>
        <v>1</v>
      </c>
      <c r="R20" s="1">
        <f>T20+V20</f>
        <v>38.6</v>
      </c>
      <c r="S20" s="1"/>
      <c r="T20" s="1"/>
      <c r="U20" s="1">
        <v>1</v>
      </c>
      <c r="V20" s="1">
        <v>38.6</v>
      </c>
      <c r="W20" s="1"/>
      <c r="X20" s="1">
        <f t="shared" si="0"/>
        <v>6</v>
      </c>
      <c r="Y20" s="1">
        <f t="shared" si="1"/>
        <v>109.5</v>
      </c>
      <c r="Z20" s="1">
        <v>6</v>
      </c>
      <c r="AA20" s="1">
        <v>109.5</v>
      </c>
      <c r="AB20" s="1"/>
      <c r="AC20" s="1"/>
      <c r="AD20" s="1"/>
      <c r="AE20" s="1">
        <v>11.4</v>
      </c>
    </row>
    <row r="21" spans="1:37" ht="33.75">
      <c r="A21" s="26">
        <v>11</v>
      </c>
      <c r="B21" s="28" t="s">
        <v>484</v>
      </c>
      <c r="C21" s="1">
        <v>9.98</v>
      </c>
      <c r="D21" s="1"/>
      <c r="E21" s="1"/>
      <c r="F21" s="1"/>
      <c r="G21" s="1"/>
      <c r="H21" s="1">
        <v>9.98</v>
      </c>
      <c r="I21" s="1"/>
      <c r="J21" s="1"/>
      <c r="K21" s="1">
        <v>9.98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0"/>
        <v>5</v>
      </c>
      <c r="Y21" s="1">
        <f t="shared" si="1"/>
        <v>102.2</v>
      </c>
      <c r="Z21" s="1">
        <v>5</v>
      </c>
      <c r="AA21" s="1">
        <v>102.2</v>
      </c>
      <c r="AB21" s="1"/>
      <c r="AC21" s="1"/>
      <c r="AD21" s="1"/>
      <c r="AE21" s="1">
        <v>8.5500000000000007</v>
      </c>
      <c r="AF21" s="425"/>
      <c r="AG21" s="426"/>
      <c r="AH21" s="426"/>
      <c r="AI21" s="426"/>
      <c r="AJ21" s="426"/>
      <c r="AK21" s="426"/>
    </row>
    <row r="22" spans="1:37" ht="22.5">
      <c r="A22" s="308">
        <v>12</v>
      </c>
      <c r="B22" s="29" t="s">
        <v>485</v>
      </c>
      <c r="C22" s="7">
        <v>2.2330000000000001</v>
      </c>
      <c r="D22" s="7"/>
      <c r="E22" s="7"/>
      <c r="F22" s="7"/>
      <c r="G22" s="7"/>
      <c r="H22" s="7">
        <v>2.2330000000000001</v>
      </c>
      <c r="I22" s="7"/>
      <c r="J22" s="7"/>
      <c r="K22" s="7">
        <v>2.2330000000000001</v>
      </c>
      <c r="L22" s="7"/>
      <c r="M22" s="7"/>
      <c r="N22" s="7"/>
      <c r="O22" s="7"/>
      <c r="P22" s="7"/>
      <c r="Q22" s="1"/>
      <c r="R22" s="1"/>
      <c r="S22" s="7"/>
      <c r="T22" s="7"/>
      <c r="U22" s="7"/>
      <c r="V22" s="7"/>
      <c r="W22" s="7"/>
      <c r="X22" s="1">
        <f t="shared" si="0"/>
        <v>4</v>
      </c>
      <c r="Y22" s="1">
        <f t="shared" si="1"/>
        <v>60.22</v>
      </c>
      <c r="Z22" s="7">
        <v>4</v>
      </c>
      <c r="AA22" s="7">
        <v>60.22</v>
      </c>
      <c r="AB22" s="7"/>
      <c r="AC22" s="7"/>
      <c r="AD22" s="7"/>
      <c r="AE22" s="7">
        <v>2.13</v>
      </c>
    </row>
    <row r="23" spans="1:37" ht="22.5">
      <c r="A23" s="26">
        <v>13</v>
      </c>
      <c r="B23" s="28" t="s">
        <v>231</v>
      </c>
      <c r="C23" s="1">
        <v>22.452999999999999</v>
      </c>
      <c r="D23" s="1"/>
      <c r="E23" s="1"/>
      <c r="F23" s="1"/>
      <c r="G23" s="1">
        <v>10</v>
      </c>
      <c r="H23" s="1">
        <v>12.452999999999999</v>
      </c>
      <c r="I23" s="1"/>
      <c r="J23" s="1"/>
      <c r="K23" s="1">
        <v>18.809999999999999</v>
      </c>
      <c r="L23" s="1">
        <v>3.6429999999999998</v>
      </c>
      <c r="M23" s="1"/>
      <c r="N23" s="1"/>
      <c r="O23" s="1"/>
      <c r="P23" s="1"/>
      <c r="Q23" s="1">
        <f>S23+U23</f>
        <v>1</v>
      </c>
      <c r="R23" s="1">
        <f>T23+V23</f>
        <v>53.2</v>
      </c>
      <c r="S23" s="1"/>
      <c r="T23" s="1"/>
      <c r="U23" s="1">
        <v>1</v>
      </c>
      <c r="V23" s="1">
        <v>53.2</v>
      </c>
      <c r="W23" s="1"/>
      <c r="X23" s="1">
        <f>Z23+AB23</f>
        <v>17</v>
      </c>
      <c r="Y23" s="1">
        <f t="shared" si="1"/>
        <v>256.60000000000002</v>
      </c>
      <c r="Z23" s="1">
        <v>16</v>
      </c>
      <c r="AA23" s="1">
        <v>256.60000000000002</v>
      </c>
      <c r="AB23" s="1">
        <v>1</v>
      </c>
      <c r="AC23" s="1"/>
      <c r="AD23" s="1"/>
      <c r="AE23" s="1">
        <v>20.81</v>
      </c>
      <c r="AF23" s="350" t="s">
        <v>806</v>
      </c>
      <c r="AG23" s="215"/>
      <c r="AH23" s="215"/>
      <c r="AI23" s="215"/>
      <c r="AJ23" s="215"/>
      <c r="AK23" s="215"/>
    </row>
    <row r="24" spans="1:37" ht="22.5">
      <c r="A24" s="308">
        <v>14</v>
      </c>
      <c r="B24" s="29" t="s">
        <v>232</v>
      </c>
      <c r="C24" s="7">
        <v>4.3479999999999999</v>
      </c>
      <c r="D24" s="7"/>
      <c r="E24" s="7"/>
      <c r="F24" s="7"/>
      <c r="G24" s="7"/>
      <c r="H24" s="7">
        <v>4.3479999999999999</v>
      </c>
      <c r="I24" s="7"/>
      <c r="J24" s="7"/>
      <c r="K24" s="7"/>
      <c r="L24" s="7">
        <v>4.3479999999999999</v>
      </c>
      <c r="M24" s="7"/>
      <c r="N24" s="7"/>
      <c r="O24" s="7"/>
      <c r="P24" s="7"/>
      <c r="Q24" s="1"/>
      <c r="R24" s="1"/>
      <c r="S24" s="7"/>
      <c r="T24" s="7"/>
      <c r="U24" s="7"/>
      <c r="V24" s="7"/>
      <c r="W24" s="7"/>
      <c r="X24" s="1">
        <f t="shared" si="0"/>
        <v>4</v>
      </c>
      <c r="Y24" s="1">
        <f t="shared" si="1"/>
        <v>50.7</v>
      </c>
      <c r="Z24" s="7">
        <v>4</v>
      </c>
      <c r="AA24" s="7">
        <v>50.7</v>
      </c>
      <c r="AB24" s="7"/>
      <c r="AC24" s="7"/>
      <c r="AD24" s="7"/>
      <c r="AE24" s="7">
        <v>3.74</v>
      </c>
    </row>
    <row r="25" spans="1:37" ht="22.5">
      <c r="A25" s="308">
        <v>15</v>
      </c>
      <c r="B25" s="29" t="s">
        <v>233</v>
      </c>
      <c r="C25" s="7">
        <v>2.61</v>
      </c>
      <c r="D25" s="7"/>
      <c r="E25" s="7"/>
      <c r="F25" s="7"/>
      <c r="G25" s="7"/>
      <c r="H25" s="7">
        <v>2.61</v>
      </c>
      <c r="I25" s="7"/>
      <c r="J25" s="7"/>
      <c r="K25" s="7">
        <v>1.61</v>
      </c>
      <c r="L25" s="7"/>
      <c r="M25" s="7">
        <v>1</v>
      </c>
      <c r="N25" s="7"/>
      <c r="O25" s="7"/>
      <c r="P25" s="7"/>
      <c r="Q25" s="1"/>
      <c r="R25" s="1"/>
      <c r="S25" s="7"/>
      <c r="T25" s="7"/>
      <c r="U25" s="7"/>
      <c r="V25" s="7"/>
      <c r="W25" s="7"/>
      <c r="X25" s="1">
        <f t="shared" si="0"/>
        <v>3</v>
      </c>
      <c r="Y25" s="1">
        <f t="shared" si="1"/>
        <v>39.200000000000003</v>
      </c>
      <c r="Z25" s="7">
        <v>3</v>
      </c>
      <c r="AA25" s="7">
        <v>39.200000000000003</v>
      </c>
      <c r="AB25" s="7"/>
      <c r="AC25" s="7"/>
      <c r="AD25" s="7"/>
      <c r="AE25" s="7">
        <v>2.2799999999999998</v>
      </c>
      <c r="AF25" s="425"/>
      <c r="AG25" s="426"/>
      <c r="AH25" s="426"/>
      <c r="AI25" s="426"/>
      <c r="AJ25" s="426"/>
      <c r="AK25" s="426"/>
    </row>
    <row r="26" spans="1:37" ht="22.5">
      <c r="A26" s="308">
        <v>16</v>
      </c>
      <c r="B26" s="29" t="s">
        <v>234</v>
      </c>
      <c r="C26" s="7">
        <v>0.70299999999999996</v>
      </c>
      <c r="D26" s="7"/>
      <c r="E26" s="7"/>
      <c r="F26" s="7"/>
      <c r="G26" s="7"/>
      <c r="H26" s="7">
        <v>0.70299999999999996</v>
      </c>
      <c r="I26" s="7"/>
      <c r="J26" s="7"/>
      <c r="K26" s="7">
        <v>0.70299999999999996</v>
      </c>
      <c r="L26" s="7"/>
      <c r="M26" s="7"/>
      <c r="N26" s="7"/>
      <c r="O26" s="7"/>
      <c r="P26" s="7"/>
      <c r="Q26" s="1"/>
      <c r="R26" s="1"/>
      <c r="S26" s="7"/>
      <c r="T26" s="7"/>
      <c r="U26" s="7"/>
      <c r="V26" s="7"/>
      <c r="W26" s="7"/>
      <c r="X26" s="1"/>
      <c r="Y26" s="1"/>
      <c r="Z26" s="7"/>
      <c r="AA26" s="7"/>
      <c r="AB26" s="7"/>
      <c r="AC26" s="7"/>
      <c r="AD26" s="7"/>
      <c r="AE26" s="7">
        <v>0.6</v>
      </c>
    </row>
    <row r="27" spans="1:37" ht="22.5">
      <c r="A27" s="308">
        <v>17</v>
      </c>
      <c r="B27" s="29" t="s">
        <v>435</v>
      </c>
      <c r="C27" s="7">
        <v>2.411</v>
      </c>
      <c r="D27" s="7"/>
      <c r="E27" s="7"/>
      <c r="F27" s="7"/>
      <c r="G27" s="7"/>
      <c r="H27" s="7">
        <v>2.411</v>
      </c>
      <c r="I27" s="7"/>
      <c r="J27" s="7"/>
      <c r="K27" s="7">
        <v>2.411</v>
      </c>
      <c r="L27" s="7"/>
      <c r="M27" s="7"/>
      <c r="N27" s="7"/>
      <c r="O27" s="7"/>
      <c r="P27" s="7"/>
      <c r="Q27" s="1"/>
      <c r="R27" s="1"/>
      <c r="S27" s="7"/>
      <c r="T27" s="7"/>
      <c r="U27" s="7"/>
      <c r="V27" s="7"/>
      <c r="W27" s="7"/>
      <c r="X27" s="1">
        <f t="shared" si="0"/>
        <v>1</v>
      </c>
      <c r="Y27" s="1">
        <f t="shared" si="1"/>
        <v>12.6</v>
      </c>
      <c r="Z27" s="7">
        <v>1</v>
      </c>
      <c r="AA27" s="7">
        <v>12.6</v>
      </c>
      <c r="AB27" s="7"/>
      <c r="AC27" s="7"/>
      <c r="AD27" s="7"/>
      <c r="AE27" s="7">
        <v>2.25</v>
      </c>
      <c r="AF27" s="215"/>
    </row>
    <row r="28" spans="1:37" ht="22.5">
      <c r="A28" s="308">
        <v>18</v>
      </c>
      <c r="B28" s="29" t="s">
        <v>27</v>
      </c>
      <c r="C28" s="7">
        <v>5.4770000000000003</v>
      </c>
      <c r="D28" s="7"/>
      <c r="E28" s="7"/>
      <c r="F28" s="7"/>
      <c r="G28" s="7"/>
      <c r="H28" s="7">
        <v>5.4770000000000003</v>
      </c>
      <c r="I28" s="7"/>
      <c r="J28" s="7"/>
      <c r="K28" s="7"/>
      <c r="L28" s="7">
        <v>2.35</v>
      </c>
      <c r="M28" s="7">
        <v>3.1269999999999998</v>
      </c>
      <c r="N28" s="7"/>
      <c r="O28" s="7"/>
      <c r="P28" s="7"/>
      <c r="Q28" s="1">
        <f>S28+U28</f>
        <v>2</v>
      </c>
      <c r="R28" s="1">
        <f>T28+V28</f>
        <v>29.46</v>
      </c>
      <c r="S28" s="7"/>
      <c r="T28" s="7"/>
      <c r="U28" s="7">
        <v>2</v>
      </c>
      <c r="V28" s="7">
        <v>29.46</v>
      </c>
      <c r="W28" s="7"/>
      <c r="X28" s="1">
        <f t="shared" si="0"/>
        <v>3</v>
      </c>
      <c r="Y28" s="1">
        <f t="shared" si="1"/>
        <v>57.6</v>
      </c>
      <c r="Z28" s="7">
        <v>2</v>
      </c>
      <c r="AA28" s="7">
        <v>34.5</v>
      </c>
      <c r="AB28" s="7">
        <v>1</v>
      </c>
      <c r="AC28" s="7">
        <v>23.1</v>
      </c>
      <c r="AD28" s="7"/>
      <c r="AE28" s="7">
        <v>4.97</v>
      </c>
      <c r="AF28" s="6"/>
    </row>
    <row r="29" spans="1:37" ht="61.5" customHeight="1">
      <c r="A29" s="26">
        <v>19</v>
      </c>
      <c r="B29" s="28" t="s">
        <v>28</v>
      </c>
      <c r="C29" s="1">
        <v>4.28</v>
      </c>
      <c r="D29" s="1"/>
      <c r="E29" s="4"/>
      <c r="F29" s="1"/>
      <c r="G29" s="1"/>
      <c r="H29" s="1">
        <v>3.3</v>
      </c>
      <c r="I29" s="1">
        <v>0.98</v>
      </c>
      <c r="J29" s="1"/>
      <c r="K29" s="1">
        <v>4.28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0"/>
        <v>3</v>
      </c>
      <c r="Y29" s="1">
        <f t="shared" si="1"/>
        <v>33.299999999999997</v>
      </c>
      <c r="Z29" s="1">
        <v>1</v>
      </c>
      <c r="AA29" s="1">
        <v>15.7</v>
      </c>
      <c r="AB29" s="1">
        <v>2</v>
      </c>
      <c r="AC29" s="1">
        <v>17.600000000000001</v>
      </c>
      <c r="AD29" s="1"/>
      <c r="AE29" s="1">
        <v>3.79</v>
      </c>
      <c r="AF29" s="231"/>
    </row>
    <row r="30" spans="1:37" ht="22.5">
      <c r="A30" s="26">
        <v>20</v>
      </c>
      <c r="B30" s="28" t="s">
        <v>235</v>
      </c>
      <c r="C30" s="1">
        <v>0.6</v>
      </c>
      <c r="D30" s="1"/>
      <c r="E30" s="1"/>
      <c r="F30" s="1"/>
      <c r="G30" s="1"/>
      <c r="H30" s="1">
        <v>0.6</v>
      </c>
      <c r="I30" s="1"/>
      <c r="J30" s="1"/>
      <c r="K30" s="1">
        <v>0.6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v>0.59</v>
      </c>
      <c r="AF30" s="6"/>
    </row>
    <row r="31" spans="1:37" ht="45">
      <c r="A31" s="26">
        <v>21</v>
      </c>
      <c r="B31" s="28" t="s">
        <v>449</v>
      </c>
      <c r="C31" s="1">
        <v>2.1</v>
      </c>
      <c r="D31" s="1"/>
      <c r="E31" s="1"/>
      <c r="F31" s="1"/>
      <c r="G31" s="1"/>
      <c r="H31" s="1">
        <v>2.1</v>
      </c>
      <c r="I31" s="1"/>
      <c r="J31" s="1"/>
      <c r="K31" s="1">
        <v>2.1</v>
      </c>
      <c r="L31" s="1"/>
      <c r="M31" s="1"/>
      <c r="N31" s="1"/>
      <c r="O31" s="1"/>
      <c r="P31" s="1"/>
      <c r="Q31" s="1">
        <v>1</v>
      </c>
      <c r="R31" s="1">
        <v>89.27</v>
      </c>
      <c r="S31" s="1"/>
      <c r="T31" s="1"/>
      <c r="U31" s="1">
        <v>1</v>
      </c>
      <c r="V31" s="1">
        <v>89.27</v>
      </c>
      <c r="W31" s="1"/>
      <c r="X31" s="1"/>
      <c r="Y31" s="1"/>
      <c r="Z31" s="1"/>
      <c r="AA31" s="1"/>
      <c r="AB31" s="1"/>
      <c r="AC31" s="1"/>
      <c r="AD31" s="1"/>
      <c r="AE31" s="1">
        <v>1.8</v>
      </c>
      <c r="AF31" s="6"/>
    </row>
    <row r="32" spans="1:37">
      <c r="A32" s="1"/>
      <c r="B32" s="1" t="s">
        <v>98</v>
      </c>
      <c r="C32" s="1">
        <f>SUM(C10:C31)</f>
        <v>125.586</v>
      </c>
      <c r="D32" s="1"/>
      <c r="E32" s="1"/>
      <c r="F32" s="1"/>
      <c r="G32" s="1">
        <f>SUM(G10:G31)</f>
        <v>61.78</v>
      </c>
      <c r="H32" s="1">
        <f>SUM(H12:H31)</f>
        <v>57.963999999999999</v>
      </c>
      <c r="I32" s="1">
        <f>SUM(I10:I31)</f>
        <v>4.1180000000000003</v>
      </c>
      <c r="J32" s="1"/>
      <c r="K32" s="1">
        <f>SUM(K10:K31)</f>
        <v>102.739</v>
      </c>
      <c r="L32" s="1">
        <f>SUM(L10:L30)</f>
        <v>13.858000000000001</v>
      </c>
      <c r="M32" s="1">
        <f>SUM(M10:M30)</f>
        <v>7.2649999999999997</v>
      </c>
      <c r="N32" s="1"/>
      <c r="O32" s="48">
        <f>SUM(O10:O30)</f>
        <v>1.724</v>
      </c>
      <c r="P32" s="1"/>
      <c r="Q32" s="1">
        <f>SUM(Q10:Q31)</f>
        <v>7</v>
      </c>
      <c r="R32" s="1">
        <f>SUM(R10:R31)</f>
        <v>320.45</v>
      </c>
      <c r="S32" s="1">
        <f t="shared" ref="S32:AD32" si="2">SUM(S10:S30)</f>
        <v>0</v>
      </c>
      <c r="T32" s="1">
        <f t="shared" si="2"/>
        <v>0</v>
      </c>
      <c r="U32" s="1">
        <f>SUM(U10:U31)</f>
        <v>7</v>
      </c>
      <c r="V32" s="1">
        <f>SUM(V10:V31)</f>
        <v>320.45</v>
      </c>
      <c r="W32" s="1">
        <f t="shared" si="2"/>
        <v>0</v>
      </c>
      <c r="X32" s="1">
        <f>SUM(X10:X31)</f>
        <v>78</v>
      </c>
      <c r="Y32" s="1">
        <f>SUM(Y10:Y31)</f>
        <v>1273.18</v>
      </c>
      <c r="Z32" s="1">
        <f>SUM(Z10:Z31)</f>
        <v>73</v>
      </c>
      <c r="AA32" s="1">
        <f>SUM(AA10:AA31)</f>
        <v>1179.48</v>
      </c>
      <c r="AB32" s="1">
        <f t="shared" si="2"/>
        <v>5</v>
      </c>
      <c r="AC32" s="1">
        <f t="shared" si="2"/>
        <v>93.7</v>
      </c>
      <c r="AD32" s="1">
        <f t="shared" si="2"/>
        <v>0</v>
      </c>
      <c r="AE32" s="1">
        <f>SUM(AE10:AE31)</f>
        <v>116.46299999999999</v>
      </c>
    </row>
    <row r="33" spans="1:31">
      <c r="A33" s="2" t="s">
        <v>73</v>
      </c>
      <c r="AE33" s="23"/>
    </row>
    <row r="34" spans="1:31">
      <c r="A34" s="24"/>
      <c r="G34" s="24"/>
    </row>
    <row r="37" spans="1:31">
      <c r="A37" s="2" t="s">
        <v>73</v>
      </c>
    </row>
    <row r="39" spans="1:31">
      <c r="A39" s="2" t="s">
        <v>73</v>
      </c>
    </row>
    <row r="40" spans="1:31">
      <c r="A40" s="6"/>
    </row>
    <row r="41" spans="1:31">
      <c r="A41" s="2" t="s">
        <v>73</v>
      </c>
    </row>
  </sheetData>
  <mergeCells count="24">
    <mergeCell ref="B10:B11"/>
    <mergeCell ref="AF21:AK21"/>
    <mergeCell ref="AF25:AK25"/>
    <mergeCell ref="AF12:AK12"/>
    <mergeCell ref="AF13:AK13"/>
    <mergeCell ref="AF14:AK14"/>
    <mergeCell ref="AE6:AE8"/>
    <mergeCell ref="B6:B8"/>
    <mergeCell ref="C6:D6"/>
    <mergeCell ref="E6:I6"/>
    <mergeCell ref="J6:P6"/>
    <mergeCell ref="J7:L7"/>
    <mergeCell ref="M7:N7"/>
    <mergeCell ref="O7:P7"/>
    <mergeCell ref="AB7:AC7"/>
    <mergeCell ref="X6:AD6"/>
    <mergeCell ref="X7:Y7"/>
    <mergeCell ref="Z7:AA7"/>
    <mergeCell ref="A6:A8"/>
    <mergeCell ref="D7:D8"/>
    <mergeCell ref="U7:V7"/>
    <mergeCell ref="Q7:R7"/>
    <mergeCell ref="Q6:W6"/>
    <mergeCell ref="S7:T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60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view="pageBreakPreview" topLeftCell="B1" zoomScale="120" zoomScaleNormal="100" zoomScaleSheetLayoutView="120" workbookViewId="0">
      <pane xSplit="25" ySplit="7" topLeftCell="AA35" activePane="bottomRight" state="frozen"/>
      <selection activeCell="B1" sqref="B1"/>
      <selection pane="topRight" activeCell="Z1" sqref="Z1"/>
      <selection pane="bottomLeft" activeCell="B9" sqref="B9"/>
      <selection pane="bottomRight" activeCell="C37" sqref="C37"/>
    </sheetView>
  </sheetViews>
  <sheetFormatPr defaultRowHeight="12.75"/>
  <cols>
    <col min="1" max="1" width="3.5703125" style="2" customWidth="1"/>
    <col min="2" max="2" width="10.5703125" style="2" customWidth="1"/>
    <col min="3" max="3" width="20.7109375" style="2" customWidth="1"/>
    <col min="4" max="4" width="6.7109375" style="2" bestFit="1" customWidth="1"/>
    <col min="5" max="5" width="4.7109375" style="2" customWidth="1"/>
    <col min="6" max="6" width="4.5703125" style="2" customWidth="1"/>
    <col min="7" max="7" width="4.85546875" style="2" customWidth="1"/>
    <col min="8" max="8" width="5.85546875" style="2" customWidth="1"/>
    <col min="9" max="9" width="7.28515625" style="2" customWidth="1"/>
    <col min="10" max="10" width="5.42578125" style="2" customWidth="1"/>
    <col min="11" max="11" width="3.85546875" style="2" customWidth="1"/>
    <col min="12" max="12" width="7.28515625" style="2" customWidth="1"/>
    <col min="13" max="13" width="6" style="2" bestFit="1" customWidth="1"/>
    <col min="14" max="14" width="6.140625" style="2" customWidth="1"/>
    <col min="15" max="15" width="6" style="2" bestFit="1" customWidth="1"/>
    <col min="16" max="16" width="3" style="2" customWidth="1"/>
    <col min="17" max="17" width="3.42578125" style="2" customWidth="1"/>
    <col min="18" max="18" width="8.42578125" style="2" customWidth="1"/>
    <col min="19" max="19" width="5.5703125" style="2" customWidth="1"/>
    <col min="20" max="20" width="4" style="2" bestFit="1" customWidth="1"/>
    <col min="21" max="21" width="5" style="2" customWidth="1"/>
    <col min="22" max="22" width="4" style="2" customWidth="1"/>
    <col min="23" max="23" width="5.5703125" style="2" customWidth="1"/>
    <col min="24" max="24" width="4" style="2" customWidth="1"/>
    <col min="25" max="25" width="5.5703125" style="2" customWidth="1"/>
    <col min="26" max="26" width="6.85546875" style="2" customWidth="1"/>
    <col min="27" max="27" width="5.42578125" style="2" customWidth="1"/>
    <col min="28" max="28" width="6.7109375" style="2" customWidth="1"/>
    <col min="29" max="29" width="3.7109375" style="2" customWidth="1"/>
    <col min="30" max="30" width="8.140625" style="2" customWidth="1"/>
    <col min="31" max="31" width="4.42578125" style="2" customWidth="1"/>
    <col min="32" max="32" width="3.7109375" style="2" customWidth="1"/>
    <col min="33" max="33" width="5.5703125" style="2" customWidth="1"/>
    <col min="34" max="34" width="65" style="2" customWidth="1"/>
    <col min="35" max="16384" width="9.140625" style="2"/>
  </cols>
  <sheetData>
    <row r="1" spans="1:35">
      <c r="A1" s="2" t="s">
        <v>73</v>
      </c>
    </row>
    <row r="2" spans="1:35" ht="18.75">
      <c r="C2" s="89" t="s">
        <v>702</v>
      </c>
      <c r="D2" s="21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AG2" s="10" t="s">
        <v>115</v>
      </c>
    </row>
    <row r="3" spans="1:35">
      <c r="A3" s="2" t="s">
        <v>73</v>
      </c>
    </row>
    <row r="4" spans="1:35">
      <c r="A4" s="2" t="s">
        <v>73</v>
      </c>
    </row>
    <row r="5" spans="1:35" s="6" customFormat="1" ht="25.5" customHeight="1">
      <c r="A5" s="389" t="s">
        <v>85</v>
      </c>
      <c r="B5" s="295"/>
      <c r="C5" s="399" t="s">
        <v>80</v>
      </c>
      <c r="D5" s="397" t="s">
        <v>118</v>
      </c>
      <c r="E5" s="398"/>
      <c r="F5" s="394" t="s">
        <v>86</v>
      </c>
      <c r="G5" s="395"/>
      <c r="H5" s="395"/>
      <c r="I5" s="395"/>
      <c r="J5" s="396"/>
      <c r="K5" s="394" t="s">
        <v>87</v>
      </c>
      <c r="L5" s="395"/>
      <c r="M5" s="395"/>
      <c r="N5" s="395"/>
      <c r="O5" s="395"/>
      <c r="P5" s="395"/>
      <c r="Q5" s="396"/>
      <c r="R5" s="394" t="s">
        <v>88</v>
      </c>
      <c r="S5" s="395"/>
      <c r="T5" s="395"/>
      <c r="U5" s="395"/>
      <c r="V5" s="395"/>
      <c r="W5" s="395"/>
      <c r="X5" s="396"/>
      <c r="Y5" s="394" t="s">
        <v>89</v>
      </c>
      <c r="Z5" s="395"/>
      <c r="AA5" s="395"/>
      <c r="AB5" s="395"/>
      <c r="AC5" s="395"/>
      <c r="AD5" s="395"/>
      <c r="AE5" s="395"/>
      <c r="AF5" s="396"/>
      <c r="AG5" s="389" t="s">
        <v>110</v>
      </c>
    </row>
    <row r="6" spans="1:35" ht="45" customHeight="1">
      <c r="A6" s="390"/>
      <c r="B6" s="296"/>
      <c r="C6" s="400"/>
      <c r="D6" s="13" t="s">
        <v>74</v>
      </c>
      <c r="E6" s="392" t="s">
        <v>99</v>
      </c>
      <c r="F6" s="13" t="s">
        <v>75</v>
      </c>
      <c r="G6" s="13" t="s">
        <v>90</v>
      </c>
      <c r="H6" s="13" t="s">
        <v>83</v>
      </c>
      <c r="I6" s="13" t="s">
        <v>76</v>
      </c>
      <c r="J6" s="13" t="s">
        <v>77</v>
      </c>
      <c r="K6" s="402" t="s">
        <v>91</v>
      </c>
      <c r="L6" s="403"/>
      <c r="M6" s="404"/>
      <c r="N6" s="402" t="s">
        <v>92</v>
      </c>
      <c r="O6" s="404"/>
      <c r="P6" s="402" t="s">
        <v>93</v>
      </c>
      <c r="Q6" s="404"/>
      <c r="R6" s="397" t="s">
        <v>79</v>
      </c>
      <c r="S6" s="398"/>
      <c r="T6" s="397" t="s">
        <v>116</v>
      </c>
      <c r="U6" s="398"/>
      <c r="V6" s="397" t="s">
        <v>78</v>
      </c>
      <c r="W6" s="398"/>
      <c r="X6" s="8" t="s">
        <v>100</v>
      </c>
      <c r="Y6" s="397" t="s">
        <v>79</v>
      </c>
      <c r="Z6" s="398"/>
      <c r="AA6" s="397" t="s">
        <v>78</v>
      </c>
      <c r="AB6" s="398"/>
      <c r="AC6" s="397" t="s">
        <v>443</v>
      </c>
      <c r="AD6" s="398"/>
      <c r="AE6" s="397" t="s">
        <v>690</v>
      </c>
      <c r="AF6" s="398"/>
      <c r="AG6" s="390"/>
    </row>
    <row r="7" spans="1:35" ht="67.5">
      <c r="A7" s="391"/>
      <c r="B7" s="297"/>
      <c r="C7" s="401"/>
      <c r="D7" s="18"/>
      <c r="E7" s="393"/>
      <c r="F7" s="18"/>
      <c r="G7" s="18"/>
      <c r="H7" s="18"/>
      <c r="I7" s="18"/>
      <c r="J7" s="18"/>
      <c r="K7" s="7" t="s">
        <v>84</v>
      </c>
      <c r="L7" s="7" t="s">
        <v>81</v>
      </c>
      <c r="M7" s="8" t="s">
        <v>94</v>
      </c>
      <c r="N7" s="8" t="s">
        <v>95</v>
      </c>
      <c r="O7" s="8" t="s">
        <v>96</v>
      </c>
      <c r="P7" s="8" t="s">
        <v>112</v>
      </c>
      <c r="Q7" s="8" t="s">
        <v>117</v>
      </c>
      <c r="R7" s="25" t="s">
        <v>108</v>
      </c>
      <c r="S7" s="25" t="s">
        <v>111</v>
      </c>
      <c r="T7" s="25" t="s">
        <v>108</v>
      </c>
      <c r="U7" s="25" t="s">
        <v>111</v>
      </c>
      <c r="V7" s="25" t="s">
        <v>108</v>
      </c>
      <c r="W7" s="25" t="s">
        <v>111</v>
      </c>
      <c r="X7" s="8"/>
      <c r="Y7" s="25" t="s">
        <v>108</v>
      </c>
      <c r="Z7" s="25" t="s">
        <v>111</v>
      </c>
      <c r="AA7" s="25" t="s">
        <v>108</v>
      </c>
      <c r="AB7" s="25" t="s">
        <v>111</v>
      </c>
      <c r="AC7" s="25" t="s">
        <v>108</v>
      </c>
      <c r="AD7" s="25" t="s">
        <v>111</v>
      </c>
      <c r="AE7" s="25" t="s">
        <v>108</v>
      </c>
      <c r="AF7" s="25" t="s">
        <v>111</v>
      </c>
      <c r="AG7" s="391"/>
      <c r="AH7" s="25" t="s">
        <v>108</v>
      </c>
      <c r="AI7" s="25" t="s">
        <v>111</v>
      </c>
    </row>
    <row r="8" spans="1:35" s="16" customFormat="1">
      <c r="A8" s="9">
        <v>1</v>
      </c>
      <c r="B8" s="9"/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9">
        <v>24</v>
      </c>
      <c r="Z8" s="9">
        <v>25</v>
      </c>
      <c r="AA8" s="9">
        <v>26</v>
      </c>
      <c r="AB8" s="9">
        <v>27</v>
      </c>
      <c r="AC8" s="9">
        <v>28</v>
      </c>
      <c r="AD8" s="9">
        <v>29</v>
      </c>
      <c r="AE8" s="9">
        <v>30</v>
      </c>
      <c r="AF8" s="9"/>
      <c r="AG8" s="9">
        <v>31</v>
      </c>
    </row>
    <row r="9" spans="1:35" ht="33.75">
      <c r="A9" s="26">
        <v>1</v>
      </c>
      <c r="B9" s="26">
        <v>1</v>
      </c>
      <c r="C9" s="28" t="s">
        <v>17</v>
      </c>
      <c r="D9" s="48">
        <v>15.218</v>
      </c>
      <c r="E9" s="1"/>
      <c r="F9" s="1"/>
      <c r="G9" s="1"/>
      <c r="H9" s="48">
        <v>15.218</v>
      </c>
      <c r="I9" s="1"/>
      <c r="J9" s="1"/>
      <c r="K9" s="1"/>
      <c r="L9" s="48">
        <v>15.218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70">
        <v>7</v>
      </c>
      <c r="Z9" s="70">
        <v>71.58</v>
      </c>
      <c r="AA9" s="70">
        <v>7</v>
      </c>
      <c r="AB9" s="70">
        <v>71.58</v>
      </c>
      <c r="AC9" s="1"/>
      <c r="AD9" s="1"/>
      <c r="AE9" s="1"/>
      <c r="AF9" s="1"/>
      <c r="AG9" s="1">
        <v>18.5</v>
      </c>
    </row>
    <row r="10" spans="1:35" ht="38.25" customHeight="1">
      <c r="A10" s="26">
        <v>2</v>
      </c>
      <c r="B10" s="318">
        <v>2</v>
      </c>
      <c r="C10" s="320" t="s">
        <v>259</v>
      </c>
      <c r="D10" s="319">
        <v>41.311</v>
      </c>
      <c r="E10" s="1"/>
      <c r="F10" s="1"/>
      <c r="G10" s="1"/>
      <c r="H10" s="26">
        <v>41.311</v>
      </c>
      <c r="I10" s="26"/>
      <c r="J10" s="26"/>
      <c r="K10" s="26"/>
      <c r="L10" s="26">
        <v>41.311</v>
      </c>
      <c r="M10" s="1"/>
      <c r="N10" s="1"/>
      <c r="O10" s="1"/>
      <c r="P10" s="1"/>
      <c r="Q10" s="1"/>
      <c r="R10" s="26">
        <f>V10</f>
        <v>1</v>
      </c>
      <c r="S10" s="26">
        <f>W10</f>
        <v>76.400000000000006</v>
      </c>
      <c r="T10" s="26"/>
      <c r="U10" s="26"/>
      <c r="V10" s="26">
        <v>1</v>
      </c>
      <c r="W10" s="26">
        <v>76.400000000000006</v>
      </c>
      <c r="X10" s="26"/>
      <c r="Y10" s="26">
        <f t="shared" ref="Y10:Z15" si="0">AA10+AC10</f>
        <v>32</v>
      </c>
      <c r="Z10" s="26">
        <f t="shared" si="0"/>
        <v>595.1</v>
      </c>
      <c r="AA10" s="26">
        <v>31</v>
      </c>
      <c r="AB10" s="26">
        <v>580.1</v>
      </c>
      <c r="AC10" s="26">
        <v>1</v>
      </c>
      <c r="AD10" s="26">
        <v>15</v>
      </c>
      <c r="AE10" s="26"/>
      <c r="AF10" s="26"/>
      <c r="AG10" s="26">
        <v>41.883000000000003</v>
      </c>
      <c r="AH10" s="224" t="s">
        <v>738</v>
      </c>
    </row>
    <row r="11" spans="1:35" ht="22.5">
      <c r="A11" s="26">
        <v>3</v>
      </c>
      <c r="B11" s="26">
        <v>3</v>
      </c>
      <c r="C11" s="28" t="s">
        <v>236</v>
      </c>
      <c r="D11" s="1">
        <v>22.65</v>
      </c>
      <c r="E11" s="1"/>
      <c r="F11" s="1"/>
      <c r="G11" s="1"/>
      <c r="H11" s="1">
        <v>13.2</v>
      </c>
      <c r="I11" s="1">
        <v>9.4499999999999993</v>
      </c>
      <c r="J11" s="1"/>
      <c r="K11" s="1"/>
      <c r="L11" s="1">
        <v>22.65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>
        <f t="shared" si="0"/>
        <v>18</v>
      </c>
      <c r="Z11" s="1">
        <f t="shared" si="0"/>
        <v>351</v>
      </c>
      <c r="AA11" s="1">
        <v>18</v>
      </c>
      <c r="AB11" s="1">
        <v>351</v>
      </c>
      <c r="AC11" s="1"/>
      <c r="AD11" s="1"/>
      <c r="AE11" s="1"/>
      <c r="AF11" s="1"/>
      <c r="AG11" s="1">
        <v>21.19</v>
      </c>
      <c r="AH11" s="199"/>
    </row>
    <row r="12" spans="1:35" ht="60.75" customHeight="1">
      <c r="A12" s="54">
        <v>4</v>
      </c>
      <c r="B12" s="318">
        <v>4</v>
      </c>
      <c r="C12" s="28" t="s">
        <v>486</v>
      </c>
      <c r="D12" s="56">
        <v>2.1749999999999998</v>
      </c>
      <c r="E12" s="56"/>
      <c r="F12" s="56"/>
      <c r="G12" s="56"/>
      <c r="H12" s="56"/>
      <c r="I12" s="56">
        <v>2.1749999999999998</v>
      </c>
      <c r="J12" s="56"/>
      <c r="K12" s="56"/>
      <c r="L12" s="56">
        <v>2.1749999999999998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>
        <f t="shared" si="0"/>
        <v>4</v>
      </c>
      <c r="Z12" s="56">
        <f>AB12+AD12</f>
        <v>44.85</v>
      </c>
      <c r="AA12" s="56">
        <v>3</v>
      </c>
      <c r="AB12" s="56">
        <v>29.65</v>
      </c>
      <c r="AC12" s="56">
        <v>1</v>
      </c>
      <c r="AD12" s="56">
        <v>15.2</v>
      </c>
      <c r="AE12" s="56"/>
      <c r="AF12" s="56"/>
      <c r="AG12" s="56">
        <v>1.87</v>
      </c>
      <c r="AH12" s="219"/>
    </row>
    <row r="13" spans="1:35" ht="56.25">
      <c r="A13" s="26">
        <v>5</v>
      </c>
      <c r="B13" s="26">
        <v>5</v>
      </c>
      <c r="C13" s="322" t="s">
        <v>487</v>
      </c>
      <c r="D13" s="1">
        <v>5.69</v>
      </c>
      <c r="E13" s="1"/>
      <c r="F13" s="1"/>
      <c r="G13" s="1"/>
      <c r="H13" s="1"/>
      <c r="I13" s="1">
        <v>5.69</v>
      </c>
      <c r="J13" s="1"/>
      <c r="K13" s="1"/>
      <c r="L13" s="1">
        <v>5.69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70">
        <v>1</v>
      </c>
      <c r="Z13" s="70">
        <v>11.9</v>
      </c>
      <c r="AA13" s="70"/>
      <c r="AB13" s="70"/>
      <c r="AC13" s="1">
        <v>1</v>
      </c>
      <c r="AD13" s="1">
        <v>11.9</v>
      </c>
      <c r="AE13" s="1"/>
      <c r="AF13" s="1"/>
      <c r="AG13" s="1">
        <v>4.84</v>
      </c>
      <c r="AH13" s="215" t="s">
        <v>745</v>
      </c>
    </row>
    <row r="14" spans="1:35" ht="56.25">
      <c r="A14" s="26">
        <v>6</v>
      </c>
      <c r="B14" s="318">
        <v>6</v>
      </c>
      <c r="C14" s="28" t="s">
        <v>580</v>
      </c>
      <c r="D14" s="48">
        <v>3.5</v>
      </c>
      <c r="E14" s="1"/>
      <c r="F14" s="1"/>
      <c r="G14" s="1"/>
      <c r="H14" s="1"/>
      <c r="I14" s="48">
        <v>3.5</v>
      </c>
      <c r="J14" s="1"/>
      <c r="K14" s="1"/>
      <c r="L14" s="48">
        <v>3.5</v>
      </c>
      <c r="M14" s="1"/>
      <c r="N14" s="1"/>
      <c r="O14" s="1"/>
      <c r="P14" s="1"/>
      <c r="Q14" s="1"/>
      <c r="R14" s="1">
        <v>1</v>
      </c>
      <c r="S14" s="1">
        <v>25.13</v>
      </c>
      <c r="T14" s="1"/>
      <c r="U14" s="1"/>
      <c r="V14" s="1">
        <v>1</v>
      </c>
      <c r="W14" s="1">
        <v>25.13</v>
      </c>
      <c r="X14" s="1"/>
      <c r="Y14" s="1">
        <f>AA14+AE14</f>
        <v>4</v>
      </c>
      <c r="Z14" s="1">
        <f>AB14+AF14</f>
        <v>55.5</v>
      </c>
      <c r="AA14" s="1">
        <v>3</v>
      </c>
      <c r="AB14" s="1">
        <v>55.5</v>
      </c>
      <c r="AC14" s="1"/>
      <c r="AD14" s="1"/>
      <c r="AE14" s="1">
        <v>1</v>
      </c>
      <c r="AF14" s="1"/>
      <c r="AG14" s="1">
        <v>3.3</v>
      </c>
      <c r="AH14" s="219"/>
    </row>
    <row r="15" spans="1:35" ht="56.25">
      <c r="A15" s="26">
        <v>7</v>
      </c>
      <c r="B15" s="26">
        <v>7</v>
      </c>
      <c r="C15" s="28" t="s">
        <v>488</v>
      </c>
      <c r="D15" s="1">
        <v>1.7669999999999999</v>
      </c>
      <c r="E15" s="1"/>
      <c r="F15" s="1"/>
      <c r="G15" s="1"/>
      <c r="H15" s="1"/>
      <c r="I15" s="1">
        <v>1.7669999999999999</v>
      </c>
      <c r="J15" s="1"/>
      <c r="K15" s="1"/>
      <c r="L15" s="1">
        <v>1.7669999999999999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>
        <f t="shared" si="0"/>
        <v>0</v>
      </c>
      <c r="Z15" s="1">
        <f t="shared" si="0"/>
        <v>0</v>
      </c>
      <c r="AA15" s="1"/>
      <c r="AB15" s="1"/>
      <c r="AC15" s="1"/>
      <c r="AD15" s="1"/>
      <c r="AE15" s="1"/>
      <c r="AF15" s="1"/>
      <c r="AG15" s="1">
        <v>1.28</v>
      </c>
      <c r="AH15" s="199"/>
    </row>
    <row r="16" spans="1:35" ht="22.5">
      <c r="A16" s="54">
        <v>8</v>
      </c>
      <c r="B16" s="318">
        <v>8</v>
      </c>
      <c r="C16" s="28" t="s">
        <v>181</v>
      </c>
      <c r="D16" s="56">
        <v>2.827</v>
      </c>
      <c r="E16" s="56"/>
      <c r="F16" s="56"/>
      <c r="G16" s="56"/>
      <c r="H16" s="56"/>
      <c r="I16" s="56">
        <v>2.827</v>
      </c>
      <c r="J16" s="56"/>
      <c r="K16" s="56"/>
      <c r="L16" s="56">
        <v>2.827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>
        <v>2</v>
      </c>
      <c r="Z16" s="56">
        <v>29.15</v>
      </c>
      <c r="AA16" s="56"/>
      <c r="AB16" s="56"/>
      <c r="AC16" s="56">
        <v>2</v>
      </c>
      <c r="AD16" s="149">
        <v>29.15</v>
      </c>
      <c r="AE16" s="56"/>
      <c r="AF16" s="56"/>
      <c r="AG16" s="56">
        <v>2.1800000000000002</v>
      </c>
    </row>
    <row r="17" spans="1:40" ht="45">
      <c r="A17" s="26">
        <v>9</v>
      </c>
      <c r="B17" s="26">
        <v>9</v>
      </c>
      <c r="C17" s="28" t="s">
        <v>502</v>
      </c>
      <c r="D17" s="1">
        <v>1.21</v>
      </c>
      <c r="E17" s="1"/>
      <c r="F17" s="1"/>
      <c r="G17" s="1"/>
      <c r="H17" s="1"/>
      <c r="I17" s="1"/>
      <c r="J17" s="1">
        <v>1.21</v>
      </c>
      <c r="K17" s="1"/>
      <c r="L17" s="1">
        <v>1.21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0.81</v>
      </c>
    </row>
    <row r="18" spans="1:40" ht="56.25">
      <c r="A18" s="26">
        <v>10</v>
      </c>
      <c r="B18" s="318">
        <v>10</v>
      </c>
      <c r="C18" s="28" t="s">
        <v>489</v>
      </c>
      <c r="D18" s="1">
        <v>1.2</v>
      </c>
      <c r="E18" s="1"/>
      <c r="F18" s="1"/>
      <c r="G18" s="1"/>
      <c r="H18" s="1"/>
      <c r="I18" s="1">
        <v>1.2</v>
      </c>
      <c r="J18" s="1"/>
      <c r="K18" s="1"/>
      <c r="L18" s="1">
        <v>1.2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ref="Y18:Z21" si="1">AA18+AC18</f>
        <v>2</v>
      </c>
      <c r="Z18" s="1">
        <f t="shared" si="1"/>
        <v>38.159999999999997</v>
      </c>
      <c r="AA18" s="1">
        <v>2</v>
      </c>
      <c r="AB18" s="1">
        <v>38.159999999999997</v>
      </c>
      <c r="AC18" s="1"/>
      <c r="AD18" s="1"/>
      <c r="AE18" s="1"/>
      <c r="AF18" s="1"/>
      <c r="AG18" s="1">
        <v>1.02</v>
      </c>
    </row>
    <row r="19" spans="1:40" ht="56.25">
      <c r="A19" s="54">
        <v>11</v>
      </c>
      <c r="B19" s="26">
        <v>11</v>
      </c>
      <c r="C19" s="28" t="s">
        <v>490</v>
      </c>
      <c r="D19" s="56">
        <v>1.39</v>
      </c>
      <c r="E19" s="56"/>
      <c r="F19" s="56"/>
      <c r="G19" s="56"/>
      <c r="H19" s="56"/>
      <c r="I19" s="56">
        <v>1.39</v>
      </c>
      <c r="J19" s="56"/>
      <c r="K19" s="56"/>
      <c r="L19" s="56">
        <v>1.39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>
        <f t="shared" si="1"/>
        <v>1</v>
      </c>
      <c r="Z19" s="56">
        <f t="shared" si="1"/>
        <v>11.8</v>
      </c>
      <c r="AA19" s="56"/>
      <c r="AB19" s="56"/>
      <c r="AC19" s="56">
        <v>1</v>
      </c>
      <c r="AD19" s="56">
        <v>11.8</v>
      </c>
      <c r="AE19" s="56"/>
      <c r="AF19" s="56"/>
      <c r="AG19" s="56">
        <v>1.08</v>
      </c>
      <c r="AH19" s="219"/>
    </row>
    <row r="20" spans="1:40" ht="56.25">
      <c r="A20" s="63">
        <v>12</v>
      </c>
      <c r="B20" s="318">
        <v>12</v>
      </c>
      <c r="C20" s="28" t="s">
        <v>491</v>
      </c>
      <c r="D20" s="57">
        <v>3.0339999999999998</v>
      </c>
      <c r="E20" s="57"/>
      <c r="F20" s="57"/>
      <c r="G20" s="57"/>
      <c r="H20" s="57"/>
      <c r="I20" s="57">
        <v>3.0339999999999998</v>
      </c>
      <c r="J20" s="57"/>
      <c r="K20" s="57"/>
      <c r="L20" s="57">
        <v>3.0339999999999998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6">
        <f t="shared" si="1"/>
        <v>3</v>
      </c>
      <c r="Z20" s="56">
        <f t="shared" si="1"/>
        <v>66.7</v>
      </c>
      <c r="AA20" s="56">
        <v>3</v>
      </c>
      <c r="AB20" s="56">
        <v>66.7</v>
      </c>
      <c r="AC20" s="57"/>
      <c r="AD20" s="57"/>
      <c r="AE20" s="56"/>
      <c r="AF20" s="56"/>
      <c r="AG20" s="56">
        <v>2.64</v>
      </c>
      <c r="AH20" s="199"/>
    </row>
    <row r="21" spans="1:40" ht="22.5">
      <c r="A21" s="11">
        <v>13</v>
      </c>
      <c r="B21" s="26">
        <v>13</v>
      </c>
      <c r="C21" s="28" t="s">
        <v>237</v>
      </c>
      <c r="D21" s="168">
        <v>12.1</v>
      </c>
      <c r="E21" s="7"/>
      <c r="F21" s="7"/>
      <c r="G21" s="7"/>
      <c r="H21" s="7"/>
      <c r="I21" s="7">
        <v>12.1</v>
      </c>
      <c r="J21" s="7"/>
      <c r="K21" s="7"/>
      <c r="L21" s="7">
        <v>12.1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">
        <f t="shared" si="1"/>
        <v>14</v>
      </c>
      <c r="Z21" s="1">
        <f t="shared" si="1"/>
        <v>190.25</v>
      </c>
      <c r="AA21" s="7">
        <v>14</v>
      </c>
      <c r="AB21" s="7">
        <v>190.25</v>
      </c>
      <c r="AC21" s="7"/>
      <c r="AD21" s="7"/>
      <c r="AE21" s="1"/>
      <c r="AF21" s="1"/>
      <c r="AG21" s="1">
        <v>10.97</v>
      </c>
    </row>
    <row r="22" spans="1:40" ht="26.25" customHeight="1">
      <c r="A22" s="63">
        <v>14</v>
      </c>
      <c r="B22" s="318">
        <v>14</v>
      </c>
      <c r="C22" s="29" t="s">
        <v>238</v>
      </c>
      <c r="D22" s="168">
        <v>4.93</v>
      </c>
      <c r="E22" s="57"/>
      <c r="F22" s="57"/>
      <c r="G22" s="57"/>
      <c r="H22" s="57"/>
      <c r="I22" s="57">
        <v>4.93</v>
      </c>
      <c r="J22" s="57"/>
      <c r="K22" s="57"/>
      <c r="L22" s="57">
        <v>4.93</v>
      </c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6"/>
      <c r="Y22" s="56">
        <f t="shared" ref="Y22:Y37" si="2">AA22+AC22</f>
        <v>4</v>
      </c>
      <c r="Z22" s="56">
        <f t="shared" ref="Z22:Z37" si="3">AB22+AD22</f>
        <v>48</v>
      </c>
      <c r="AA22" s="57">
        <v>4</v>
      </c>
      <c r="AB22" s="57">
        <v>48</v>
      </c>
      <c r="AC22" s="57"/>
      <c r="AD22" s="57"/>
      <c r="AE22" s="56"/>
      <c r="AF22" s="56"/>
      <c r="AG22" s="1">
        <v>4.83</v>
      </c>
    </row>
    <row r="23" spans="1:40" ht="22.5">
      <c r="A23" s="11">
        <v>15</v>
      </c>
      <c r="B23" s="26">
        <v>15</v>
      </c>
      <c r="C23" s="29" t="s">
        <v>239</v>
      </c>
      <c r="D23" s="7">
        <v>21.3</v>
      </c>
      <c r="E23" s="7"/>
      <c r="F23" s="7"/>
      <c r="G23" s="7"/>
      <c r="H23" s="7"/>
      <c r="I23" s="7">
        <v>21.3</v>
      </c>
      <c r="J23" s="7"/>
      <c r="K23" s="7"/>
      <c r="L23" s="7">
        <v>21.3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"/>
      <c r="Y23" s="1">
        <f t="shared" si="2"/>
        <v>19</v>
      </c>
      <c r="Z23" s="1">
        <f t="shared" si="3"/>
        <v>320</v>
      </c>
      <c r="AA23" s="7">
        <v>17</v>
      </c>
      <c r="AB23" s="7">
        <v>287.10000000000002</v>
      </c>
      <c r="AC23" s="7">
        <v>2</v>
      </c>
      <c r="AD23" s="7">
        <v>32.9</v>
      </c>
      <c r="AE23" s="1"/>
      <c r="AF23" s="1"/>
      <c r="AG23" s="1">
        <v>17.510000000000002</v>
      </c>
      <c r="AH23" s="242"/>
    </row>
    <row r="24" spans="1:40" ht="22.5">
      <c r="A24" s="54">
        <v>16</v>
      </c>
      <c r="B24" s="318">
        <v>16</v>
      </c>
      <c r="C24" s="28" t="s">
        <v>425</v>
      </c>
      <c r="D24" s="56">
        <v>3.2250000000000001</v>
      </c>
      <c r="E24" s="56"/>
      <c r="F24" s="56"/>
      <c r="G24" s="56"/>
      <c r="H24" s="56"/>
      <c r="I24" s="56">
        <v>3.2250000000000001</v>
      </c>
      <c r="J24" s="56"/>
      <c r="K24" s="56"/>
      <c r="L24" s="56">
        <v>3.2250000000000001</v>
      </c>
      <c r="M24" s="56"/>
      <c r="N24" s="56"/>
      <c r="O24" s="56"/>
      <c r="P24" s="56"/>
      <c r="Q24" s="56"/>
      <c r="R24" s="56">
        <f>V24</f>
        <v>0</v>
      </c>
      <c r="S24" s="56">
        <f>W24</f>
        <v>0</v>
      </c>
      <c r="T24" s="56"/>
      <c r="U24" s="56"/>
      <c r="V24" s="56"/>
      <c r="W24" s="56"/>
      <c r="X24" s="56"/>
      <c r="Y24" s="56">
        <f t="shared" si="2"/>
        <v>0</v>
      </c>
      <c r="Z24" s="56">
        <f t="shared" si="3"/>
        <v>0</v>
      </c>
      <c r="AA24" s="56"/>
      <c r="AB24" s="56"/>
      <c r="AC24" s="56"/>
      <c r="AD24" s="56"/>
      <c r="AE24" s="56"/>
      <c r="AF24" s="56"/>
      <c r="AG24" s="56">
        <v>3.88</v>
      </c>
    </row>
    <row r="25" spans="1:40" ht="56.25">
      <c r="A25" s="54">
        <v>17</v>
      </c>
      <c r="B25" s="26">
        <v>17</v>
      </c>
      <c r="C25" s="28" t="s">
        <v>492</v>
      </c>
      <c r="D25" s="56">
        <v>6.71</v>
      </c>
      <c r="E25" s="56"/>
      <c r="F25" s="56"/>
      <c r="G25" s="56"/>
      <c r="H25" s="56"/>
      <c r="I25" s="56">
        <v>5.0999999999999996</v>
      </c>
      <c r="J25" s="56">
        <v>1.61</v>
      </c>
      <c r="K25" s="56"/>
      <c r="L25" s="56">
        <v>6.71</v>
      </c>
      <c r="M25" s="1"/>
      <c r="N25" s="1"/>
      <c r="O25" s="1"/>
      <c r="P25" s="1"/>
      <c r="Q25" s="1"/>
      <c r="R25" s="1">
        <f>V25</f>
        <v>0</v>
      </c>
      <c r="S25" s="1">
        <f>W25</f>
        <v>0</v>
      </c>
      <c r="T25" s="1"/>
      <c r="U25" s="1"/>
      <c r="V25" s="1"/>
      <c r="W25" s="1"/>
      <c r="X25" s="1"/>
      <c r="Y25" s="70">
        <v>4</v>
      </c>
      <c r="Z25" s="70">
        <v>77.25</v>
      </c>
      <c r="AA25" s="70">
        <v>4</v>
      </c>
      <c r="AB25" s="70">
        <v>77.25</v>
      </c>
      <c r="AC25" s="56"/>
      <c r="AD25" s="56"/>
      <c r="AE25" s="56"/>
      <c r="AF25" s="56"/>
      <c r="AG25" s="56">
        <v>5.25</v>
      </c>
      <c r="AH25" s="219"/>
    </row>
    <row r="26" spans="1:40" ht="54" customHeight="1">
      <c r="A26" s="54">
        <v>18</v>
      </c>
      <c r="B26" s="318">
        <v>18</v>
      </c>
      <c r="C26" s="28" t="s">
        <v>493</v>
      </c>
      <c r="D26" s="56">
        <v>1.1299999999999999</v>
      </c>
      <c r="E26" s="56"/>
      <c r="F26" s="56"/>
      <c r="G26" s="56"/>
      <c r="H26" s="56"/>
      <c r="I26" s="56">
        <v>1.1299999999999999</v>
      </c>
      <c r="J26" s="56"/>
      <c r="K26" s="56"/>
      <c r="L26" s="56">
        <v>1.1299999999999999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70">
        <v>2</v>
      </c>
      <c r="Z26" s="70">
        <f>AB26+AD26</f>
        <v>22.3</v>
      </c>
      <c r="AA26" s="70">
        <v>2</v>
      </c>
      <c r="AB26" s="70">
        <v>22.3</v>
      </c>
      <c r="AC26" s="56"/>
      <c r="AD26" s="56"/>
      <c r="AE26" s="56"/>
      <c r="AF26" s="56"/>
      <c r="AG26" s="56">
        <v>0.96</v>
      </c>
    </row>
    <row r="27" spans="1:40" ht="30.75" customHeight="1">
      <c r="A27" s="54">
        <v>19</v>
      </c>
      <c r="B27" s="26">
        <v>19</v>
      </c>
      <c r="C27" s="28" t="s">
        <v>426</v>
      </c>
      <c r="D27" s="57">
        <v>0.99299999999999999</v>
      </c>
      <c r="E27" s="57"/>
      <c r="F27" s="57"/>
      <c r="G27" s="57"/>
      <c r="H27" s="57"/>
      <c r="I27" s="57">
        <v>0.99299999999999999</v>
      </c>
      <c r="J27" s="57"/>
      <c r="K27" s="57"/>
      <c r="L27" s="57">
        <v>0.99299999999999999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6"/>
      <c r="Y27" s="56">
        <f t="shared" si="2"/>
        <v>0</v>
      </c>
      <c r="Z27" s="56">
        <f t="shared" si="3"/>
        <v>0</v>
      </c>
      <c r="AA27" s="57"/>
      <c r="AB27" s="57"/>
      <c r="AC27" s="57"/>
      <c r="AD27" s="57"/>
      <c r="AE27" s="56"/>
      <c r="AF27" s="56"/>
      <c r="AG27" s="56">
        <v>1.01</v>
      </c>
    </row>
    <row r="28" spans="1:40" ht="56.25">
      <c r="A28" s="54">
        <v>20</v>
      </c>
      <c r="B28" s="318">
        <v>20</v>
      </c>
      <c r="C28" s="28" t="s">
        <v>494</v>
      </c>
      <c r="D28" s="56">
        <v>12.27</v>
      </c>
      <c r="E28" s="56"/>
      <c r="F28" s="56"/>
      <c r="G28" s="56"/>
      <c r="H28" s="56"/>
      <c r="I28" s="56">
        <v>12.27</v>
      </c>
      <c r="J28" s="56"/>
      <c r="K28" s="56"/>
      <c r="L28" s="56">
        <v>12.27</v>
      </c>
      <c r="M28" s="56"/>
      <c r="N28" s="56"/>
      <c r="O28" s="56"/>
      <c r="P28" s="56"/>
      <c r="Q28" s="56"/>
      <c r="R28" s="70">
        <f>T28+V28</f>
        <v>1</v>
      </c>
      <c r="S28" s="70">
        <f>U28+W28</f>
        <v>69.94</v>
      </c>
      <c r="T28" s="70"/>
      <c r="U28" s="70"/>
      <c r="V28" s="70">
        <v>1</v>
      </c>
      <c r="W28" s="70">
        <v>69.94</v>
      </c>
      <c r="X28" s="70"/>
      <c r="Y28" s="56">
        <f t="shared" si="2"/>
        <v>9</v>
      </c>
      <c r="Z28" s="56">
        <f t="shared" si="3"/>
        <v>157.35</v>
      </c>
      <c r="AA28" s="57">
        <v>9</v>
      </c>
      <c r="AB28" s="57">
        <v>157.35</v>
      </c>
      <c r="AC28" s="56"/>
      <c r="AD28" s="56"/>
      <c r="AE28" s="56"/>
      <c r="AF28" s="56"/>
      <c r="AG28" s="56">
        <v>10.119999999999999</v>
      </c>
      <c r="AH28" s="215"/>
    </row>
    <row r="29" spans="1:40" ht="56.25">
      <c r="A29" s="26">
        <v>21</v>
      </c>
      <c r="B29" s="26">
        <v>21</v>
      </c>
      <c r="C29" s="28" t="s">
        <v>495</v>
      </c>
      <c r="D29" s="1">
        <v>15.6</v>
      </c>
      <c r="E29" s="1"/>
      <c r="F29" s="1"/>
      <c r="G29" s="1"/>
      <c r="H29" s="1"/>
      <c r="I29" s="1">
        <v>15.6</v>
      </c>
      <c r="J29" s="1"/>
      <c r="K29" s="1"/>
      <c r="L29" s="1">
        <v>15.6</v>
      </c>
      <c r="M29" s="1"/>
      <c r="N29" s="1"/>
      <c r="O29" s="1"/>
      <c r="P29" s="1"/>
      <c r="Q29" s="1"/>
      <c r="R29" s="1">
        <f>V29</f>
        <v>2</v>
      </c>
      <c r="S29" s="1">
        <v>88.14</v>
      </c>
      <c r="T29" s="1"/>
      <c r="U29" s="1"/>
      <c r="V29" s="1">
        <v>2</v>
      </c>
      <c r="W29" s="1">
        <v>88.14</v>
      </c>
      <c r="X29" s="1"/>
      <c r="Y29" s="1">
        <f t="shared" si="2"/>
        <v>10</v>
      </c>
      <c r="Z29" s="1">
        <f t="shared" si="3"/>
        <v>148.9</v>
      </c>
      <c r="AA29" s="1">
        <v>9</v>
      </c>
      <c r="AB29" s="1">
        <v>133.19999999999999</v>
      </c>
      <c r="AC29" s="1">
        <v>1</v>
      </c>
      <c r="AD29" s="1">
        <v>15.7</v>
      </c>
      <c r="AE29" s="1"/>
      <c r="AF29" s="1"/>
      <c r="AG29" s="1">
        <v>12.75</v>
      </c>
      <c r="AH29" s="256"/>
    </row>
    <row r="30" spans="1:40" ht="22.5">
      <c r="A30" s="11">
        <v>22</v>
      </c>
      <c r="B30" s="318">
        <v>22</v>
      </c>
      <c r="C30" s="29" t="s">
        <v>240</v>
      </c>
      <c r="D30" s="7">
        <v>7.05</v>
      </c>
      <c r="E30" s="7"/>
      <c r="F30" s="7"/>
      <c r="G30" s="7"/>
      <c r="H30" s="7"/>
      <c r="I30" s="7">
        <v>7.05</v>
      </c>
      <c r="J30" s="7"/>
      <c r="K30" s="7"/>
      <c r="L30" s="7">
        <v>7.05</v>
      </c>
      <c r="M30" s="7"/>
      <c r="N30" s="7"/>
      <c r="O30" s="7"/>
      <c r="P30" s="7"/>
      <c r="Q30" s="7"/>
      <c r="R30" s="1"/>
      <c r="S30" s="1"/>
      <c r="T30" s="7"/>
      <c r="U30" s="7"/>
      <c r="V30" s="7"/>
      <c r="W30" s="7"/>
      <c r="X30" s="1"/>
      <c r="Y30" s="1">
        <f t="shared" si="2"/>
        <v>8</v>
      </c>
      <c r="Z30" s="1">
        <f t="shared" si="3"/>
        <v>122.8</v>
      </c>
      <c r="AA30" s="1">
        <v>8</v>
      </c>
      <c r="AB30" s="1">
        <v>122.8</v>
      </c>
      <c r="AC30" s="7"/>
      <c r="AD30" s="7"/>
      <c r="AE30" s="1"/>
      <c r="AF30" s="1"/>
      <c r="AG30" s="1">
        <v>5.78</v>
      </c>
      <c r="AH30" s="241"/>
    </row>
    <row r="31" spans="1:40" ht="45">
      <c r="A31" s="26">
        <v>23</v>
      </c>
      <c r="B31" s="26">
        <v>23</v>
      </c>
      <c r="C31" s="28" t="s">
        <v>496</v>
      </c>
      <c r="D31" s="1">
        <v>10.3</v>
      </c>
      <c r="E31" s="1"/>
      <c r="F31" s="1"/>
      <c r="G31" s="1"/>
      <c r="H31" s="1"/>
      <c r="I31" s="1">
        <v>10.3</v>
      </c>
      <c r="J31" s="1"/>
      <c r="K31" s="1"/>
      <c r="L31" s="1">
        <v>10.3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>
        <f>AA31+AC31</f>
        <v>5</v>
      </c>
      <c r="Z31" s="1">
        <f>AB31+AD31</f>
        <v>62.1</v>
      </c>
      <c r="AA31" s="7">
        <v>5</v>
      </c>
      <c r="AB31" s="7">
        <v>62.1</v>
      </c>
      <c r="AC31" s="1"/>
      <c r="AD31" s="1"/>
      <c r="AE31" s="1"/>
      <c r="AF31" s="1"/>
      <c r="AG31" s="1">
        <v>8.76</v>
      </c>
      <c r="AH31" s="191"/>
    </row>
    <row r="32" spans="1:40" ht="30.75" customHeight="1">
      <c r="A32" s="63">
        <v>24</v>
      </c>
      <c r="B32" s="318">
        <v>24</v>
      </c>
      <c r="C32" s="29" t="s">
        <v>241</v>
      </c>
      <c r="D32" s="57">
        <v>3.3250000000000002</v>
      </c>
      <c r="E32" s="57"/>
      <c r="F32" s="57"/>
      <c r="G32" s="57"/>
      <c r="H32" s="57"/>
      <c r="I32" s="57">
        <v>3.3250000000000002</v>
      </c>
      <c r="J32" s="57"/>
      <c r="K32" s="57"/>
      <c r="L32" s="57">
        <v>2.1150000000000002</v>
      </c>
      <c r="M32" s="57">
        <v>1.21</v>
      </c>
      <c r="N32" s="57"/>
      <c r="O32" s="57"/>
      <c r="P32" s="57"/>
      <c r="Q32" s="57"/>
      <c r="R32" s="56">
        <v>1</v>
      </c>
      <c r="S32" s="56">
        <v>42.18</v>
      </c>
      <c r="T32" s="57"/>
      <c r="U32" s="57"/>
      <c r="V32" s="57">
        <v>1</v>
      </c>
      <c r="W32" s="57">
        <v>42.18</v>
      </c>
      <c r="X32" s="56"/>
      <c r="Y32" s="56"/>
      <c r="Z32" s="56"/>
      <c r="AA32" s="57"/>
      <c r="AB32" s="57"/>
      <c r="AC32" s="57"/>
      <c r="AD32" s="57"/>
      <c r="AE32" s="56"/>
      <c r="AF32" s="56"/>
      <c r="AG32" s="1">
        <v>2.81</v>
      </c>
      <c r="AH32" s="438" t="s">
        <v>726</v>
      </c>
      <c r="AI32" s="439"/>
      <c r="AJ32" s="439"/>
      <c r="AK32" s="439"/>
      <c r="AL32" s="439"/>
      <c r="AM32" s="439"/>
      <c r="AN32" s="439"/>
    </row>
    <row r="33" spans="1:34" ht="56.25">
      <c r="A33" s="54">
        <v>25</v>
      </c>
      <c r="B33" s="26">
        <v>25</v>
      </c>
      <c r="C33" s="28" t="s">
        <v>497</v>
      </c>
      <c r="D33" s="56">
        <v>4.1479999999999997</v>
      </c>
      <c r="E33" s="56"/>
      <c r="F33" s="56"/>
      <c r="G33" s="56"/>
      <c r="H33" s="56"/>
      <c r="I33" s="56">
        <v>4.1479999999999997</v>
      </c>
      <c r="J33" s="56"/>
      <c r="K33" s="56"/>
      <c r="L33" s="56">
        <v>4.1479999999999997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>
        <f>AA33+AC33</f>
        <v>2</v>
      </c>
      <c r="Z33" s="56">
        <v>33.700000000000003</v>
      </c>
      <c r="AA33" s="57">
        <v>2</v>
      </c>
      <c r="AB33" s="57">
        <v>33.700000000000003</v>
      </c>
      <c r="AC33" s="56"/>
      <c r="AD33" s="56"/>
      <c r="AE33" s="56"/>
      <c r="AF33" s="56"/>
      <c r="AG33" s="56">
        <v>3.6</v>
      </c>
      <c r="AH33" s="199"/>
    </row>
    <row r="34" spans="1:34" ht="56.25">
      <c r="A34" s="26">
        <v>26</v>
      </c>
      <c r="B34" s="318">
        <v>26</v>
      </c>
      <c r="C34" s="28" t="s">
        <v>498</v>
      </c>
      <c r="D34" s="1">
        <v>4.6790000000000003</v>
      </c>
      <c r="E34" s="1"/>
      <c r="F34" s="1"/>
      <c r="G34" s="1"/>
      <c r="H34" s="1"/>
      <c r="I34" s="1">
        <v>4.6790000000000003</v>
      </c>
      <c r="J34" s="1"/>
      <c r="K34" s="1"/>
      <c r="L34" s="1">
        <v>4.6790000000000003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3.83</v>
      </c>
    </row>
    <row r="35" spans="1:34" ht="45">
      <c r="A35" s="54">
        <v>27</v>
      </c>
      <c r="B35" s="26">
        <v>27</v>
      </c>
      <c r="C35" s="28" t="s">
        <v>499</v>
      </c>
      <c r="D35" s="56">
        <v>9.81</v>
      </c>
      <c r="E35" s="56"/>
      <c r="F35" s="56"/>
      <c r="G35" s="56"/>
      <c r="H35" s="56"/>
      <c r="I35" s="56">
        <v>9.81</v>
      </c>
      <c r="J35" s="56"/>
      <c r="K35" s="56"/>
      <c r="L35" s="56">
        <v>9.81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>
        <v>7</v>
      </c>
      <c r="Z35" s="56">
        <v>133.09</v>
      </c>
      <c r="AA35" s="56">
        <v>7</v>
      </c>
      <c r="AB35" s="56">
        <v>133.09</v>
      </c>
      <c r="AC35" s="56"/>
      <c r="AD35" s="56"/>
      <c r="AE35" s="56"/>
      <c r="AF35" s="56"/>
      <c r="AG35" s="56">
        <v>8.34</v>
      </c>
    </row>
    <row r="36" spans="1:34" ht="33.75">
      <c r="A36" s="26">
        <v>28</v>
      </c>
      <c r="B36" s="318">
        <v>28</v>
      </c>
      <c r="C36" s="28" t="s">
        <v>500</v>
      </c>
      <c r="D36" s="1">
        <v>2</v>
      </c>
      <c r="E36" s="1"/>
      <c r="F36" s="1"/>
      <c r="G36" s="1"/>
      <c r="H36" s="1"/>
      <c r="I36" s="1">
        <v>2</v>
      </c>
      <c r="J36" s="1"/>
      <c r="K36" s="1"/>
      <c r="L36" s="1">
        <v>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2"/>
        <v>4</v>
      </c>
      <c r="Z36" s="1">
        <f t="shared" si="3"/>
        <v>96.28</v>
      </c>
      <c r="AA36" s="1">
        <v>4</v>
      </c>
      <c r="AB36" s="1">
        <v>96.28</v>
      </c>
      <c r="AC36" s="1"/>
      <c r="AD36" s="1"/>
      <c r="AE36" s="1"/>
      <c r="AF36" s="1"/>
      <c r="AG36" s="1">
        <v>1.7</v>
      </c>
      <c r="AH36" s="190"/>
    </row>
    <row r="37" spans="1:34" ht="33.75">
      <c r="A37" s="26">
        <v>29</v>
      </c>
      <c r="B37" s="26">
        <v>29</v>
      </c>
      <c r="C37" s="28" t="s">
        <v>501</v>
      </c>
      <c r="D37" s="1">
        <v>2.1</v>
      </c>
      <c r="E37" s="1"/>
      <c r="F37" s="1"/>
      <c r="G37" s="1"/>
      <c r="H37" s="1"/>
      <c r="I37" s="1">
        <v>2.1</v>
      </c>
      <c r="J37" s="1"/>
      <c r="K37" s="1"/>
      <c r="L37" s="1">
        <v>2.1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>
        <f t="shared" si="2"/>
        <v>1</v>
      </c>
      <c r="Z37" s="1">
        <f t="shared" si="3"/>
        <v>9</v>
      </c>
      <c r="AA37" s="1">
        <v>1</v>
      </c>
      <c r="AB37" s="1">
        <v>9</v>
      </c>
      <c r="AC37" s="1"/>
      <c r="AD37" s="1"/>
      <c r="AE37" s="1"/>
      <c r="AF37" s="1"/>
      <c r="AG37" s="1">
        <v>1.79</v>
      </c>
      <c r="AH37" s="190"/>
    </row>
    <row r="38" spans="1:34" ht="22.5">
      <c r="A38" s="26">
        <v>30</v>
      </c>
      <c r="B38" s="318">
        <v>30</v>
      </c>
      <c r="C38" s="28" t="s">
        <v>312</v>
      </c>
      <c r="D38" s="1">
        <v>2.8919999999999999</v>
      </c>
      <c r="E38" s="1"/>
      <c r="F38" s="1"/>
      <c r="G38" s="1"/>
      <c r="H38" s="1"/>
      <c r="I38" s="1">
        <v>2.8919999999999999</v>
      </c>
      <c r="J38" s="1"/>
      <c r="K38" s="1"/>
      <c r="L38" s="1">
        <v>2.8919999999999999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v>5</v>
      </c>
      <c r="Z38" s="1">
        <v>104.11</v>
      </c>
      <c r="AA38" s="1">
        <v>5</v>
      </c>
      <c r="AB38" s="1">
        <v>104.11</v>
      </c>
      <c r="AC38" s="1"/>
      <c r="AD38" s="1"/>
      <c r="AE38" s="1"/>
      <c r="AF38" s="1"/>
      <c r="AG38" s="1">
        <v>2.4580000000000002</v>
      </c>
    </row>
    <row r="39" spans="1:34">
      <c r="A39" s="1"/>
      <c r="B39" s="1"/>
      <c r="C39" s="1" t="s">
        <v>102</v>
      </c>
      <c r="D39" s="48">
        <f>SUM(D9:D38)</f>
        <v>226.53399999999999</v>
      </c>
      <c r="E39" s="31">
        <f>SUM(E9:E37)</f>
        <v>0</v>
      </c>
      <c r="F39" s="31">
        <f>SUM(F9:F37)</f>
        <v>0</v>
      </c>
      <c r="G39" s="31">
        <f>SUM(G9:G37)</f>
        <v>0</v>
      </c>
      <c r="H39" s="48">
        <f>SUM(H9:H37)</f>
        <v>69.728999999999999</v>
      </c>
      <c r="I39" s="48">
        <f>SUM(I9:I38)</f>
        <v>153.98500000000001</v>
      </c>
      <c r="J39" s="48">
        <f>SUM(J9:J37)</f>
        <v>2.82</v>
      </c>
      <c r="K39" s="31">
        <f>SUM(K9:K37)</f>
        <v>0</v>
      </c>
      <c r="L39" s="48">
        <f>SUM(L9:L38)</f>
        <v>225.32400000000001</v>
      </c>
      <c r="M39" s="48">
        <f>SUM(M9:M37)</f>
        <v>1.21</v>
      </c>
      <c r="N39" s="31">
        <f>SUM(N9:N37)</f>
        <v>0</v>
      </c>
      <c r="O39" s="31">
        <f>SUM(O9:O37)</f>
        <v>0</v>
      </c>
      <c r="P39" s="31"/>
      <c r="Q39" s="31"/>
      <c r="R39" s="31">
        <f>SUM(R9:R37)</f>
        <v>6</v>
      </c>
      <c r="S39" s="31">
        <f t="shared" ref="S39:AD39" si="4">SUM(S9:S37)</f>
        <v>301.79000000000002</v>
      </c>
      <c r="T39" s="31">
        <f t="shared" si="4"/>
        <v>0</v>
      </c>
      <c r="U39" s="31">
        <f t="shared" si="4"/>
        <v>0</v>
      </c>
      <c r="V39" s="31">
        <f>SUM(V9:V37)</f>
        <v>6</v>
      </c>
      <c r="W39" s="31">
        <f t="shared" si="4"/>
        <v>301.79000000000002</v>
      </c>
      <c r="X39" s="31">
        <f t="shared" si="4"/>
        <v>0</v>
      </c>
      <c r="Y39" s="31">
        <f>SUM(Y9:Y38)</f>
        <v>168</v>
      </c>
      <c r="Z39" s="31">
        <f>SUM(Z9:Z38)</f>
        <v>2800.87</v>
      </c>
      <c r="AA39" s="31">
        <f>SUM(AA9:AA38)</f>
        <v>158</v>
      </c>
      <c r="AB39" s="31">
        <f>SUM(AB9:AB38)</f>
        <v>2669.22</v>
      </c>
      <c r="AC39" s="31">
        <f>SUM(AC9:AC37)</f>
        <v>9</v>
      </c>
      <c r="AD39" s="31">
        <f t="shared" si="4"/>
        <v>131.65</v>
      </c>
      <c r="AE39" s="31">
        <f>SUM(AE11:AE38)</f>
        <v>1</v>
      </c>
      <c r="AF39" s="31"/>
      <c r="AG39" s="31">
        <f>SUM(AG9:AG38)</f>
        <v>206.94</v>
      </c>
    </row>
    <row r="40" spans="1:34">
      <c r="A40" s="2" t="s">
        <v>73</v>
      </c>
    </row>
    <row r="41" spans="1:34">
      <c r="A41" s="22"/>
      <c r="B41" s="22"/>
      <c r="E41" s="22"/>
    </row>
    <row r="43" spans="1:34" ht="23.25">
      <c r="A43" s="6"/>
      <c r="B43" s="6"/>
      <c r="C43" s="137"/>
      <c r="E43" s="6"/>
    </row>
    <row r="44" spans="1:34">
      <c r="A44" s="6"/>
      <c r="B44" s="6"/>
    </row>
    <row r="45" spans="1:34">
      <c r="A45" s="2" t="s">
        <v>73</v>
      </c>
    </row>
    <row r="46" spans="1:34">
      <c r="A46" s="6"/>
      <c r="B46" s="6"/>
    </row>
    <row r="47" spans="1:34">
      <c r="A47" s="2" t="s">
        <v>73</v>
      </c>
    </row>
  </sheetData>
  <mergeCells count="20">
    <mergeCell ref="N6:O6"/>
    <mergeCell ref="P6:Q6"/>
    <mergeCell ref="A5:A7"/>
    <mergeCell ref="E6:E7"/>
    <mergeCell ref="V6:W6"/>
    <mergeCell ref="R6:S6"/>
    <mergeCell ref="R5:X5"/>
    <mergeCell ref="T6:U6"/>
    <mergeCell ref="C5:C7"/>
    <mergeCell ref="D5:E5"/>
    <mergeCell ref="F5:J5"/>
    <mergeCell ref="K5:Q5"/>
    <mergeCell ref="K6:M6"/>
    <mergeCell ref="AC6:AD6"/>
    <mergeCell ref="Y6:Z6"/>
    <mergeCell ref="AA6:AB6"/>
    <mergeCell ref="AH32:AN32"/>
    <mergeCell ref="AG5:AG7"/>
    <mergeCell ref="Y5:AF5"/>
    <mergeCell ref="AE6:AF6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46" orientation="landscape" r:id="rId1"/>
  <headerFooter alignWithMargins="0"/>
  <colBreaks count="1" manualBreakCount="1">
    <brk id="39" max="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opLeftCell="A4" zoomScale="120" zoomScaleNormal="120" workbookViewId="0">
      <pane xSplit="3" ySplit="6" topLeftCell="G37" activePane="bottomRight" state="frozen"/>
      <selection activeCell="A4" sqref="A4"/>
      <selection pane="topRight" activeCell="D4" sqref="D4"/>
      <selection pane="bottomLeft" activeCell="A10" sqref="A10"/>
      <selection pane="bottomRight" activeCell="B44" sqref="B44"/>
    </sheetView>
  </sheetViews>
  <sheetFormatPr defaultRowHeight="12.75"/>
  <cols>
    <col min="1" max="1" width="3.5703125" style="2" customWidth="1"/>
    <col min="2" max="2" width="23" style="2" customWidth="1"/>
    <col min="3" max="3" width="6.5703125" style="2" bestFit="1" customWidth="1"/>
    <col min="4" max="4" width="4.7109375" style="2" customWidth="1"/>
    <col min="5" max="5" width="5" style="2" customWidth="1"/>
    <col min="6" max="6" width="6.140625" style="2" customWidth="1"/>
    <col min="7" max="7" width="5.85546875" style="2" customWidth="1"/>
    <col min="8" max="8" width="6.7109375" style="2" customWidth="1"/>
    <col min="9" max="9" width="5.42578125" style="2" customWidth="1"/>
    <col min="10" max="10" width="3.140625" style="2" customWidth="1"/>
    <col min="11" max="11" width="5.5703125" style="2" customWidth="1"/>
    <col min="12" max="12" width="5.85546875" style="2" bestFit="1" customWidth="1"/>
    <col min="13" max="13" width="6.140625" style="2" customWidth="1"/>
    <col min="14" max="14" width="5.85546875" style="2" bestFit="1" customWidth="1"/>
    <col min="15" max="17" width="3.42578125" style="2" customWidth="1"/>
    <col min="18" max="18" width="6.28515625" style="2" customWidth="1"/>
    <col min="19" max="19" width="3" style="2" bestFit="1" customWidth="1"/>
    <col min="20" max="20" width="5" style="2" customWidth="1"/>
    <col min="21" max="21" width="3.28515625" style="2" customWidth="1"/>
    <col min="22" max="23" width="6.140625" style="2" customWidth="1"/>
    <col min="24" max="24" width="7.42578125" style="2" customWidth="1"/>
    <col min="25" max="26" width="4" style="2" customWidth="1"/>
    <col min="27" max="27" width="5.5703125" style="2" customWidth="1"/>
    <col min="28" max="28" width="3.7109375" style="2" customWidth="1"/>
    <col min="29" max="29" width="5.7109375" style="2" customWidth="1"/>
    <col min="30" max="30" width="3" style="2" customWidth="1"/>
    <col min="31" max="31" width="4.7109375" style="2" customWidth="1"/>
    <col min="32" max="32" width="4" style="2" bestFit="1" customWidth="1"/>
    <col min="33" max="33" width="4.85546875" style="2" customWidth="1"/>
    <col min="34" max="34" width="54.140625" style="2" customWidth="1"/>
    <col min="35" max="16384" width="9.140625" style="2"/>
  </cols>
  <sheetData>
    <row r="1" spans="1:42">
      <c r="A1" s="2" t="s">
        <v>73</v>
      </c>
    </row>
    <row r="2" spans="1:42" ht="15">
      <c r="AG2" s="10" t="s">
        <v>115</v>
      </c>
    </row>
    <row r="3" spans="1:42">
      <c r="A3" s="2" t="s">
        <v>73</v>
      </c>
    </row>
    <row r="4" spans="1:42" ht="15">
      <c r="A4" s="5" t="s">
        <v>703</v>
      </c>
    </row>
    <row r="5" spans="1:42">
      <c r="A5" s="2" t="s">
        <v>73</v>
      </c>
    </row>
    <row r="6" spans="1:42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5"/>
      <c r="X6" s="395"/>
      <c r="Y6" s="396"/>
      <c r="Z6" s="394" t="s">
        <v>89</v>
      </c>
      <c r="AA6" s="395"/>
      <c r="AB6" s="395"/>
      <c r="AC6" s="395"/>
      <c r="AD6" s="395"/>
      <c r="AE6" s="395"/>
      <c r="AF6" s="396"/>
      <c r="AG6" s="389" t="s">
        <v>110</v>
      </c>
    </row>
    <row r="7" spans="1:42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397" t="s">
        <v>455</v>
      </c>
      <c r="X7" s="398"/>
      <c r="Y7" s="8" t="s">
        <v>100</v>
      </c>
      <c r="Z7" s="397" t="s">
        <v>79</v>
      </c>
      <c r="AA7" s="398"/>
      <c r="AB7" s="397" t="s">
        <v>78</v>
      </c>
      <c r="AC7" s="398"/>
      <c r="AD7" s="397" t="s">
        <v>119</v>
      </c>
      <c r="AE7" s="398"/>
      <c r="AF7" s="8" t="s">
        <v>100</v>
      </c>
      <c r="AG7" s="390"/>
    </row>
    <row r="8" spans="1:42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25" t="s">
        <v>108</v>
      </c>
      <c r="X8" s="25" t="s">
        <v>109</v>
      </c>
      <c r="Y8" s="8"/>
      <c r="Z8" s="25" t="s">
        <v>108</v>
      </c>
      <c r="AA8" s="25" t="s">
        <v>111</v>
      </c>
      <c r="AB8" s="25" t="s">
        <v>108</v>
      </c>
      <c r="AC8" s="25" t="s">
        <v>111</v>
      </c>
      <c r="AD8" s="25" t="s">
        <v>108</v>
      </c>
      <c r="AE8" s="25" t="s">
        <v>111</v>
      </c>
      <c r="AF8" s="8"/>
      <c r="AG8" s="391"/>
    </row>
    <row r="9" spans="1:42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/>
      <c r="X9" s="9"/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9">
        <v>29</v>
      </c>
      <c r="AF9" s="9">
        <v>30</v>
      </c>
      <c r="AG9" s="9">
        <v>31</v>
      </c>
    </row>
    <row r="10" spans="1:42" ht="16.5" customHeight="1">
      <c r="A10" s="26">
        <v>1</v>
      </c>
      <c r="B10" s="157" t="s">
        <v>174</v>
      </c>
      <c r="C10" s="48">
        <v>22.13</v>
      </c>
      <c r="D10" s="1"/>
      <c r="E10" s="1"/>
      <c r="F10" s="1"/>
      <c r="G10" s="48">
        <v>22.13</v>
      </c>
      <c r="H10" s="1"/>
      <c r="I10" s="1"/>
      <c r="J10" s="1"/>
      <c r="K10" s="48">
        <v>22.13</v>
      </c>
      <c r="L10" s="1"/>
      <c r="M10" s="1"/>
      <c r="N10" s="1"/>
      <c r="O10" s="1"/>
      <c r="P10" s="1"/>
      <c r="Q10" s="1">
        <f t="shared" ref="Q10:R13" si="0">U10</f>
        <v>1</v>
      </c>
      <c r="R10" s="1">
        <v>45.98</v>
      </c>
      <c r="S10" s="1"/>
      <c r="T10" s="1"/>
      <c r="U10" s="1">
        <v>1</v>
      </c>
      <c r="V10" s="1">
        <v>45.98</v>
      </c>
      <c r="W10" s="1"/>
      <c r="X10" s="1"/>
      <c r="Y10" s="1"/>
      <c r="Z10" s="1">
        <f t="shared" ref="Z10:AA18" si="1">AB10+AD10</f>
        <v>24</v>
      </c>
      <c r="AA10" s="1">
        <f t="shared" si="1"/>
        <v>416.4</v>
      </c>
      <c r="AB10" s="1">
        <v>24</v>
      </c>
      <c r="AC10" s="1">
        <v>416.4</v>
      </c>
      <c r="AD10" s="1"/>
      <c r="AE10" s="1"/>
      <c r="AF10" s="1"/>
      <c r="AG10" s="1">
        <v>22</v>
      </c>
      <c r="AH10" s="423"/>
      <c r="AI10" s="424"/>
      <c r="AJ10" s="424"/>
      <c r="AK10" s="424"/>
      <c r="AL10" s="424"/>
      <c r="AM10" s="424"/>
      <c r="AN10" s="424"/>
      <c r="AO10" s="424"/>
      <c r="AP10" s="424"/>
    </row>
    <row r="11" spans="1:42" ht="41.25" customHeight="1">
      <c r="A11" s="26">
        <v>2</v>
      </c>
      <c r="B11" s="157" t="s">
        <v>242</v>
      </c>
      <c r="C11" s="1">
        <v>28.02</v>
      </c>
      <c r="D11" s="1">
        <v>3.16</v>
      </c>
      <c r="E11" s="1"/>
      <c r="F11" s="1"/>
      <c r="G11" s="1">
        <v>19.084</v>
      </c>
      <c r="H11" s="1">
        <v>5.7759999999999998</v>
      </c>
      <c r="I11" s="1"/>
      <c r="J11" s="1"/>
      <c r="K11" s="1">
        <v>24.86</v>
      </c>
      <c r="L11" s="1"/>
      <c r="M11" s="1"/>
      <c r="N11" s="1"/>
      <c r="O11" s="1"/>
      <c r="P11" s="1"/>
      <c r="Q11" s="1">
        <f t="shared" si="0"/>
        <v>1</v>
      </c>
      <c r="R11" s="1">
        <f t="shared" si="0"/>
        <v>89.1</v>
      </c>
      <c r="S11" s="1"/>
      <c r="T11" s="1"/>
      <c r="U11" s="1">
        <v>1</v>
      </c>
      <c r="V11" s="1">
        <f>84.54+4.56</f>
        <v>89.1</v>
      </c>
      <c r="W11" s="1"/>
      <c r="X11" s="1"/>
      <c r="Y11" s="1"/>
      <c r="Z11" s="1">
        <f t="shared" si="1"/>
        <v>18</v>
      </c>
      <c r="AA11" s="1">
        <f t="shared" si="1"/>
        <v>326.5</v>
      </c>
      <c r="AB11" s="1">
        <v>14</v>
      </c>
      <c r="AC11" s="1">
        <v>255.7</v>
      </c>
      <c r="AD11" s="1">
        <v>4</v>
      </c>
      <c r="AE11" s="1">
        <v>70.8</v>
      </c>
      <c r="AF11" s="1"/>
      <c r="AG11" s="1">
        <v>23.95</v>
      </c>
      <c r="AH11" s="215"/>
    </row>
    <row r="12" spans="1:42" ht="40.5" customHeight="1">
      <c r="A12" s="26">
        <v>3</v>
      </c>
      <c r="B12" s="157" t="s">
        <v>243</v>
      </c>
      <c r="C12" s="1">
        <v>16.71</v>
      </c>
      <c r="D12" s="1"/>
      <c r="E12" s="1"/>
      <c r="F12" s="1"/>
      <c r="G12" s="1">
        <v>16.71</v>
      </c>
      <c r="H12" s="1"/>
      <c r="I12" s="1"/>
      <c r="J12" s="1"/>
      <c r="K12" s="1">
        <v>16.71</v>
      </c>
      <c r="L12" s="1"/>
      <c r="M12" s="1"/>
      <c r="N12" s="1"/>
      <c r="O12" s="1"/>
      <c r="P12" s="1"/>
      <c r="Q12" s="1">
        <f t="shared" si="0"/>
        <v>1</v>
      </c>
      <c r="R12" s="1">
        <f t="shared" si="0"/>
        <v>67.739999999999995</v>
      </c>
      <c r="S12" s="1"/>
      <c r="T12" s="1"/>
      <c r="U12" s="1">
        <v>1</v>
      </c>
      <c r="V12" s="1">
        <v>67.739999999999995</v>
      </c>
      <c r="W12" s="1"/>
      <c r="X12" s="1"/>
      <c r="Y12" s="1"/>
      <c r="Z12" s="1">
        <f t="shared" si="1"/>
        <v>10</v>
      </c>
      <c r="AA12" s="1">
        <f t="shared" si="1"/>
        <v>132.4</v>
      </c>
      <c r="AB12" s="1">
        <v>9</v>
      </c>
      <c r="AC12" s="1">
        <v>132.4</v>
      </c>
      <c r="AD12" s="1">
        <v>1</v>
      </c>
      <c r="AE12" s="1"/>
      <c r="AF12" s="1"/>
      <c r="AG12" s="1">
        <v>16.71</v>
      </c>
      <c r="AH12" s="215"/>
    </row>
    <row r="13" spans="1:42" ht="51.75" customHeight="1">
      <c r="A13" s="54">
        <v>4</v>
      </c>
      <c r="B13" s="157" t="s">
        <v>244</v>
      </c>
      <c r="C13" s="56">
        <v>15.778</v>
      </c>
      <c r="D13" s="56"/>
      <c r="E13" s="56"/>
      <c r="F13" s="56"/>
      <c r="G13" s="149">
        <v>9.2880000000000003</v>
      </c>
      <c r="H13" s="149">
        <v>6.49</v>
      </c>
      <c r="I13" s="56"/>
      <c r="J13" s="56"/>
      <c r="K13" s="56">
        <v>15.778</v>
      </c>
      <c r="L13" s="1"/>
      <c r="M13" s="1"/>
      <c r="N13" s="1"/>
      <c r="O13" s="1"/>
      <c r="P13" s="1"/>
      <c r="Q13" s="56">
        <f t="shared" si="0"/>
        <v>1</v>
      </c>
      <c r="R13" s="56">
        <f t="shared" si="0"/>
        <v>77.346000000000004</v>
      </c>
      <c r="S13" s="56"/>
      <c r="T13" s="56"/>
      <c r="U13" s="56">
        <v>1</v>
      </c>
      <c r="V13" s="56">
        <f>77.35-0.004</f>
        <v>77.346000000000004</v>
      </c>
      <c r="W13" s="56"/>
      <c r="X13" s="56"/>
      <c r="Y13" s="1"/>
      <c r="Z13" s="56">
        <f>AB13+AD13</f>
        <v>11</v>
      </c>
      <c r="AA13" s="56">
        <f>AC13+AE13</f>
        <v>183.3</v>
      </c>
      <c r="AB13" s="56">
        <v>10</v>
      </c>
      <c r="AC13" s="56">
        <v>183.3</v>
      </c>
      <c r="AD13" s="56">
        <v>1</v>
      </c>
      <c r="AE13" s="56"/>
      <c r="AF13" s="1"/>
      <c r="AG13" s="1">
        <v>14.84</v>
      </c>
      <c r="AH13" s="215"/>
      <c r="AI13" s="223"/>
      <c r="AJ13" s="223"/>
      <c r="AK13" s="223"/>
      <c r="AL13" s="223"/>
    </row>
    <row r="14" spans="1:42" ht="33.75" customHeight="1">
      <c r="A14" s="160">
        <v>5</v>
      </c>
      <c r="B14" s="157" t="s">
        <v>396</v>
      </c>
      <c r="C14" s="1">
        <v>1.68</v>
      </c>
      <c r="D14" s="1"/>
      <c r="E14" s="1"/>
      <c r="F14" s="1"/>
      <c r="G14" s="1"/>
      <c r="H14" s="1">
        <v>1.68</v>
      </c>
      <c r="I14" s="1"/>
      <c r="J14" s="1"/>
      <c r="K14" s="1">
        <v>1.68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1.6</v>
      </c>
    </row>
    <row r="15" spans="1:42" ht="38.25">
      <c r="A15" s="160">
        <v>6</v>
      </c>
      <c r="B15" s="157" t="s">
        <v>397</v>
      </c>
      <c r="C15" s="1">
        <v>3.9239999999999999</v>
      </c>
      <c r="D15" s="1"/>
      <c r="E15" s="1"/>
      <c r="F15" s="1"/>
      <c r="G15" s="1"/>
      <c r="H15" s="1">
        <v>3.9239999999999999</v>
      </c>
      <c r="I15" s="1"/>
      <c r="J15" s="1"/>
      <c r="K15" s="1">
        <v>3.9239999999999999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f t="shared" si="1"/>
        <v>4</v>
      </c>
      <c r="AA15" s="1">
        <f t="shared" si="1"/>
        <v>46.3</v>
      </c>
      <c r="AB15" s="1">
        <v>1</v>
      </c>
      <c r="AC15" s="1">
        <v>15.2</v>
      </c>
      <c r="AD15" s="1">
        <v>3</v>
      </c>
      <c r="AE15" s="1">
        <v>31.1</v>
      </c>
      <c r="AF15" s="1"/>
      <c r="AG15" s="1">
        <v>3.8</v>
      </c>
      <c r="AH15" s="215" t="s">
        <v>790</v>
      </c>
    </row>
    <row r="16" spans="1:42" ht="49.5" customHeight="1">
      <c r="A16" s="160">
        <v>7</v>
      </c>
      <c r="B16" s="352" t="s">
        <v>398</v>
      </c>
      <c r="C16" s="1">
        <v>14.128</v>
      </c>
      <c r="D16" s="1"/>
      <c r="E16" s="1"/>
      <c r="F16" s="1"/>
      <c r="G16" s="1"/>
      <c r="H16" s="1">
        <v>14.128</v>
      </c>
      <c r="I16" s="1"/>
      <c r="J16" s="1"/>
      <c r="K16" s="1">
        <v>14.128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f t="shared" si="1"/>
        <v>10</v>
      </c>
      <c r="AA16" s="1">
        <f t="shared" si="1"/>
        <v>221.8</v>
      </c>
      <c r="AB16" s="1">
        <v>8</v>
      </c>
      <c r="AC16" s="1">
        <v>183.8</v>
      </c>
      <c r="AD16" s="1">
        <v>2</v>
      </c>
      <c r="AE16" s="1">
        <v>38</v>
      </c>
      <c r="AF16" s="1"/>
      <c r="AG16" s="1">
        <v>14.128</v>
      </c>
      <c r="AH16" s="386" t="s">
        <v>811</v>
      </c>
    </row>
    <row r="17" spans="1:40" ht="49.5" customHeight="1">
      <c r="A17" s="160">
        <v>8</v>
      </c>
      <c r="B17" s="352" t="s">
        <v>810</v>
      </c>
      <c r="C17" s="1">
        <v>0.93400000000000005</v>
      </c>
      <c r="D17" s="1"/>
      <c r="E17" s="1"/>
      <c r="F17" s="1"/>
      <c r="G17" s="1"/>
      <c r="H17" s="1">
        <v>0.93400000000000005</v>
      </c>
      <c r="I17" s="1"/>
      <c r="J17" s="1"/>
      <c r="K17" s="1">
        <v>0.93400000000000005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0.80100000000000005</v>
      </c>
      <c r="AH17" s="386"/>
    </row>
    <row r="18" spans="1:40" ht="22.5">
      <c r="A18" s="160">
        <v>9</v>
      </c>
      <c r="B18" s="157" t="s">
        <v>245</v>
      </c>
      <c r="C18" s="1">
        <v>3.45</v>
      </c>
      <c r="D18" s="1"/>
      <c r="E18" s="1"/>
      <c r="F18" s="1"/>
      <c r="G18" s="1"/>
      <c r="H18" s="1">
        <v>3.45</v>
      </c>
      <c r="I18" s="1"/>
      <c r="J18" s="1"/>
      <c r="K18" s="1">
        <v>2.5</v>
      </c>
      <c r="L18" s="1">
        <v>0.95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f t="shared" si="1"/>
        <v>2</v>
      </c>
      <c r="AA18" s="1">
        <f t="shared" si="1"/>
        <v>20</v>
      </c>
      <c r="AB18" s="1">
        <v>2</v>
      </c>
      <c r="AC18" s="1">
        <v>20</v>
      </c>
      <c r="AD18" s="1"/>
      <c r="AE18" s="1"/>
      <c r="AF18" s="1"/>
      <c r="AG18" s="1">
        <v>3</v>
      </c>
    </row>
    <row r="19" spans="1:40" ht="33.75">
      <c r="A19" s="160">
        <v>10</v>
      </c>
      <c r="B19" s="157" t="s">
        <v>246</v>
      </c>
      <c r="C19" s="48">
        <v>1.51</v>
      </c>
      <c r="D19" s="1"/>
      <c r="E19" s="1"/>
      <c r="F19" s="1"/>
      <c r="G19" s="1"/>
      <c r="H19" s="48">
        <v>1.51</v>
      </c>
      <c r="I19" s="1"/>
      <c r="J19" s="1"/>
      <c r="K19" s="48">
        <v>1.51</v>
      </c>
      <c r="L19" s="1"/>
      <c r="M19" s="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2</v>
      </c>
    </row>
    <row r="20" spans="1:40" ht="33.75">
      <c r="A20" s="160">
        <v>11</v>
      </c>
      <c r="B20" s="157" t="s">
        <v>503</v>
      </c>
      <c r="C20" s="1">
        <v>9.8000000000000007</v>
      </c>
      <c r="D20" s="1"/>
      <c r="E20" s="1"/>
      <c r="F20" s="1"/>
      <c r="G20" s="1"/>
      <c r="H20" s="1">
        <v>9.8000000000000007</v>
      </c>
      <c r="I20" s="1"/>
      <c r="J20" s="1"/>
      <c r="K20" s="1">
        <v>9.8000000000000007</v>
      </c>
      <c r="L20" s="1"/>
      <c r="M20" s="1"/>
      <c r="N20" s="1"/>
      <c r="O20" s="1"/>
      <c r="P20" s="1"/>
      <c r="Q20" s="1">
        <f>U20</f>
        <v>1</v>
      </c>
      <c r="R20" s="1">
        <f>V20</f>
        <v>55.42</v>
      </c>
      <c r="S20" s="1"/>
      <c r="T20" s="1"/>
      <c r="U20" s="1">
        <v>1</v>
      </c>
      <c r="V20" s="1">
        <v>55.42</v>
      </c>
      <c r="W20" s="1"/>
      <c r="X20" s="1"/>
      <c r="Y20" s="1"/>
      <c r="Z20" s="1">
        <f t="shared" ref="Z20:Z33" si="2">AB20+AD20</f>
        <v>7</v>
      </c>
      <c r="AA20" s="1">
        <v>207.6</v>
      </c>
      <c r="AB20" s="1">
        <v>7</v>
      </c>
      <c r="AC20" s="1">
        <v>207.6</v>
      </c>
      <c r="AD20" s="1"/>
      <c r="AE20" s="1"/>
      <c r="AF20" s="1"/>
      <c r="AG20" s="1">
        <v>8.3000000000000007</v>
      </c>
    </row>
    <row r="21" spans="1:40">
      <c r="A21" s="160">
        <v>12</v>
      </c>
      <c r="B21" s="28" t="s">
        <v>247</v>
      </c>
      <c r="C21" s="48">
        <v>3.31</v>
      </c>
      <c r="D21" s="1"/>
      <c r="E21" s="1"/>
      <c r="F21" s="1"/>
      <c r="G21" s="1"/>
      <c r="H21" s="48">
        <v>3.31</v>
      </c>
      <c r="I21" s="1"/>
      <c r="J21" s="1"/>
      <c r="K21" s="48">
        <v>3.31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f t="shared" si="2"/>
        <v>3</v>
      </c>
      <c r="AA21" s="1">
        <f t="shared" ref="AA21:AA33" si="3">AC21+AE21</f>
        <v>28</v>
      </c>
      <c r="AB21" s="1">
        <v>3</v>
      </c>
      <c r="AC21" s="1">
        <v>28</v>
      </c>
      <c r="AD21" s="1"/>
      <c r="AE21" s="1"/>
      <c r="AF21" s="1"/>
      <c r="AG21" s="1">
        <v>2.6</v>
      </c>
    </row>
    <row r="22" spans="1:40" ht="22.5">
      <c r="A22" s="160">
        <v>13</v>
      </c>
      <c r="B22" s="28" t="s">
        <v>248</v>
      </c>
      <c r="C22" s="168">
        <v>8.15</v>
      </c>
      <c r="D22" s="7"/>
      <c r="E22" s="7"/>
      <c r="F22" s="7"/>
      <c r="G22" s="7"/>
      <c r="H22" s="7">
        <v>8.15</v>
      </c>
      <c r="I22" s="7"/>
      <c r="J22" s="7"/>
      <c r="K22" s="7">
        <v>8.15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">
        <f t="shared" si="2"/>
        <v>10</v>
      </c>
      <c r="AA22" s="1">
        <f t="shared" si="3"/>
        <v>288.8</v>
      </c>
      <c r="AB22" s="1">
        <v>10</v>
      </c>
      <c r="AC22" s="1">
        <v>288.8</v>
      </c>
      <c r="AD22" s="7"/>
      <c r="AE22" s="7"/>
      <c r="AF22" s="1"/>
      <c r="AG22" s="1">
        <v>6.7</v>
      </c>
      <c r="AH22" s="215"/>
    </row>
    <row r="23" spans="1:40" ht="41.25" customHeight="1">
      <c r="A23" s="160">
        <v>14</v>
      </c>
      <c r="B23" s="157" t="s">
        <v>504</v>
      </c>
      <c r="C23" s="7">
        <v>6.4480000000000004</v>
      </c>
      <c r="D23" s="7"/>
      <c r="E23" s="7"/>
      <c r="F23" s="7"/>
      <c r="G23" s="7"/>
      <c r="H23" s="7">
        <v>6.4480000000000004</v>
      </c>
      <c r="I23" s="7"/>
      <c r="J23" s="7"/>
      <c r="K23" s="7">
        <v>6.4480000000000004</v>
      </c>
      <c r="L23" s="7"/>
      <c r="M23" s="7"/>
      <c r="N23" s="7"/>
      <c r="O23" s="7"/>
      <c r="P23" s="7"/>
      <c r="Q23" s="1">
        <f t="shared" ref="Q23:R25" si="4">U23</f>
        <v>1</v>
      </c>
      <c r="R23" s="1">
        <v>38.67</v>
      </c>
      <c r="S23" s="7"/>
      <c r="T23" s="7"/>
      <c r="U23" s="7">
        <v>1</v>
      </c>
      <c r="V23" s="7">
        <v>38.67</v>
      </c>
      <c r="W23" s="7"/>
      <c r="X23" s="7"/>
      <c r="Y23" s="7"/>
      <c r="Z23" s="1">
        <f t="shared" si="2"/>
        <v>3</v>
      </c>
      <c r="AA23" s="1">
        <f t="shared" si="3"/>
        <v>30.9</v>
      </c>
      <c r="AB23" s="7">
        <v>3</v>
      </c>
      <c r="AC23" s="7">
        <v>30.9</v>
      </c>
      <c r="AD23" s="7"/>
      <c r="AE23" s="7"/>
      <c r="AF23" s="1"/>
      <c r="AG23" s="1">
        <v>6.2</v>
      </c>
    </row>
    <row r="24" spans="1:40" ht="33.75">
      <c r="A24" s="160">
        <v>15</v>
      </c>
      <c r="B24" s="158" t="s">
        <v>249</v>
      </c>
      <c r="C24" s="7">
        <v>4.1749999999999998</v>
      </c>
      <c r="D24" s="7"/>
      <c r="E24" s="7"/>
      <c r="F24" s="7"/>
      <c r="G24" s="7"/>
      <c r="H24" s="7">
        <v>4.1749999999999998</v>
      </c>
      <c r="I24" s="7"/>
      <c r="J24" s="7"/>
      <c r="K24" s="7">
        <v>4.1749999999999998</v>
      </c>
      <c r="L24" s="7"/>
      <c r="M24" s="7"/>
      <c r="N24" s="7"/>
      <c r="O24" s="7"/>
      <c r="P24" s="7"/>
      <c r="Q24" s="1">
        <f t="shared" si="4"/>
        <v>1</v>
      </c>
      <c r="R24" s="1">
        <f t="shared" si="4"/>
        <v>21.86</v>
      </c>
      <c r="S24" s="7"/>
      <c r="T24" s="7"/>
      <c r="U24" s="7">
        <v>1</v>
      </c>
      <c r="V24" s="7">
        <v>21.86</v>
      </c>
      <c r="W24" s="7"/>
      <c r="X24" s="7"/>
      <c r="Y24" s="1"/>
      <c r="Z24" s="1">
        <f t="shared" si="2"/>
        <v>6</v>
      </c>
      <c r="AA24" s="1">
        <f t="shared" si="3"/>
        <v>80</v>
      </c>
      <c r="AB24" s="7">
        <v>6</v>
      </c>
      <c r="AC24" s="7">
        <v>80</v>
      </c>
      <c r="AD24" s="7"/>
      <c r="AE24" s="7"/>
      <c r="AF24" s="1"/>
      <c r="AG24" s="1">
        <v>3.6</v>
      </c>
      <c r="AH24" s="215" t="s">
        <v>830</v>
      </c>
    </row>
    <row r="25" spans="1:40" ht="31.5" customHeight="1">
      <c r="A25" s="160">
        <v>16</v>
      </c>
      <c r="B25" s="158" t="s">
        <v>505</v>
      </c>
      <c r="C25" s="7">
        <v>0.98</v>
      </c>
      <c r="D25" s="7"/>
      <c r="E25" s="7"/>
      <c r="F25" s="7"/>
      <c r="G25" s="7">
        <v>0.98</v>
      </c>
      <c r="H25" s="7"/>
      <c r="I25" s="7"/>
      <c r="J25" s="7"/>
      <c r="K25" s="7">
        <v>0.98</v>
      </c>
      <c r="L25" s="7"/>
      <c r="M25" s="7"/>
      <c r="N25" s="7"/>
      <c r="O25" s="7"/>
      <c r="P25" s="7"/>
      <c r="Q25" s="1">
        <f t="shared" si="4"/>
        <v>1</v>
      </c>
      <c r="R25" s="1">
        <f t="shared" si="4"/>
        <v>23.1</v>
      </c>
      <c r="S25" s="7"/>
      <c r="T25" s="7"/>
      <c r="U25" s="7">
        <v>1</v>
      </c>
      <c r="V25" s="7">
        <v>23.1</v>
      </c>
      <c r="W25" s="7"/>
      <c r="X25" s="7"/>
      <c r="Y25" s="1"/>
      <c r="Z25" s="1">
        <f t="shared" si="2"/>
        <v>1</v>
      </c>
      <c r="AA25" s="1">
        <f t="shared" si="3"/>
        <v>12</v>
      </c>
      <c r="AB25" s="7">
        <v>1</v>
      </c>
      <c r="AC25" s="7">
        <v>12</v>
      </c>
      <c r="AD25" s="7"/>
      <c r="AE25" s="7"/>
      <c r="AF25" s="1"/>
      <c r="AG25" s="1">
        <v>1</v>
      </c>
    </row>
    <row r="26" spans="1:40" ht="45" customHeight="1">
      <c r="A26" s="160">
        <v>17</v>
      </c>
      <c r="B26" s="158" t="s">
        <v>506</v>
      </c>
      <c r="C26" s="1">
        <v>3.35</v>
      </c>
      <c r="D26" s="1"/>
      <c r="E26" s="1"/>
      <c r="F26" s="1"/>
      <c r="G26" s="1"/>
      <c r="H26" s="1">
        <v>3.35</v>
      </c>
      <c r="I26" s="1"/>
      <c r="J26" s="1"/>
      <c r="K26" s="1">
        <v>3.35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f t="shared" si="2"/>
        <v>2</v>
      </c>
      <c r="AA26" s="1">
        <f t="shared" si="3"/>
        <v>27.9</v>
      </c>
      <c r="AB26" s="1">
        <v>2</v>
      </c>
      <c r="AC26" s="1">
        <v>27.9</v>
      </c>
      <c r="AD26" s="1"/>
      <c r="AE26" s="1"/>
      <c r="AF26" s="1"/>
      <c r="AG26" s="1">
        <v>2.8</v>
      </c>
    </row>
    <row r="27" spans="1:40" ht="60" customHeight="1">
      <c r="A27" s="160">
        <v>18</v>
      </c>
      <c r="B27" s="158" t="s">
        <v>507</v>
      </c>
      <c r="C27" s="1">
        <v>7.9320000000000004</v>
      </c>
      <c r="D27" s="1"/>
      <c r="E27" s="1"/>
      <c r="F27" s="1"/>
      <c r="G27" s="1"/>
      <c r="H27" s="1">
        <v>7.9320000000000004</v>
      </c>
      <c r="I27" s="1"/>
      <c r="J27" s="1"/>
      <c r="K27" s="1">
        <v>4.9000000000000004</v>
      </c>
      <c r="L27" s="1"/>
      <c r="M27" s="1">
        <v>3.032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f t="shared" si="2"/>
        <v>6</v>
      </c>
      <c r="AA27" s="1">
        <f t="shared" si="3"/>
        <v>94.5</v>
      </c>
      <c r="AB27" s="1">
        <v>6</v>
      </c>
      <c r="AC27" s="1">
        <v>94.5</v>
      </c>
      <c r="AD27" s="1"/>
      <c r="AE27" s="1"/>
      <c r="AF27" s="1"/>
      <c r="AG27" s="1">
        <v>6.7</v>
      </c>
    </row>
    <row r="28" spans="1:40" ht="42.75" customHeight="1">
      <c r="A28" s="160">
        <v>19</v>
      </c>
      <c r="B28" s="157" t="s">
        <v>318</v>
      </c>
      <c r="C28" s="1">
        <v>6.8</v>
      </c>
      <c r="D28" s="1"/>
      <c r="E28" s="1"/>
      <c r="F28" s="1"/>
      <c r="G28" s="1"/>
      <c r="H28" s="1">
        <v>6.8</v>
      </c>
      <c r="I28" s="1"/>
      <c r="J28" s="1"/>
      <c r="K28" s="1">
        <v>6.8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f t="shared" si="2"/>
        <v>5</v>
      </c>
      <c r="AA28" s="1">
        <f t="shared" si="3"/>
        <v>100.73</v>
      </c>
      <c r="AB28" s="1">
        <v>5</v>
      </c>
      <c r="AC28" s="1">
        <v>100.73</v>
      </c>
      <c r="AD28" s="1"/>
      <c r="AE28" s="1"/>
      <c r="AF28" s="1"/>
      <c r="AG28" s="1">
        <v>5.7</v>
      </c>
      <c r="AH28" s="386"/>
      <c r="AI28" s="448"/>
      <c r="AJ28" s="448"/>
      <c r="AK28" s="448"/>
      <c r="AL28" s="448"/>
      <c r="AM28" s="448"/>
      <c r="AN28" s="448"/>
    </row>
    <row r="29" spans="1:40" ht="45">
      <c r="A29" s="160">
        <v>20</v>
      </c>
      <c r="B29" s="157" t="s">
        <v>319</v>
      </c>
      <c r="C29" s="48">
        <v>5.0999999999999996</v>
      </c>
      <c r="D29" s="1"/>
      <c r="E29" s="1"/>
      <c r="F29" s="1"/>
      <c r="G29" s="1"/>
      <c r="H29" s="48">
        <v>5.0999999999999996</v>
      </c>
      <c r="I29" s="1"/>
      <c r="J29" s="1"/>
      <c r="K29" s="48">
        <v>5.0999999999999996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f t="shared" si="2"/>
        <v>8</v>
      </c>
      <c r="AA29" s="1">
        <f t="shared" si="3"/>
        <v>130.33000000000001</v>
      </c>
      <c r="AB29" s="7">
        <v>8</v>
      </c>
      <c r="AC29" s="7">
        <v>130.33000000000001</v>
      </c>
      <c r="AD29" s="1"/>
      <c r="AE29" s="1"/>
      <c r="AF29" s="1"/>
      <c r="AG29" s="1">
        <v>4.5</v>
      </c>
    </row>
    <row r="30" spans="1:40" ht="33.75">
      <c r="A30" s="160">
        <v>21</v>
      </c>
      <c r="B30" s="157" t="s">
        <v>250</v>
      </c>
      <c r="C30" s="1">
        <v>1.026</v>
      </c>
      <c r="D30" s="1"/>
      <c r="E30" s="1"/>
      <c r="F30" s="1"/>
      <c r="G30" s="1"/>
      <c r="H30" s="1">
        <v>1.026</v>
      </c>
      <c r="I30" s="1"/>
      <c r="J30" s="1"/>
      <c r="K30" s="1">
        <v>1.026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f t="shared" si="2"/>
        <v>1</v>
      </c>
      <c r="AA30" s="1">
        <f t="shared" si="3"/>
        <v>12</v>
      </c>
      <c r="AB30" s="1">
        <v>1</v>
      </c>
      <c r="AC30" s="1">
        <v>12</v>
      </c>
      <c r="AD30" s="1"/>
      <c r="AE30" s="1"/>
      <c r="AF30" s="1"/>
      <c r="AG30" s="1">
        <v>0.85</v>
      </c>
    </row>
    <row r="31" spans="1:40" ht="22.5">
      <c r="A31" s="160">
        <v>22</v>
      </c>
      <c r="B31" s="158" t="s">
        <v>251</v>
      </c>
      <c r="C31" s="94">
        <v>10.65</v>
      </c>
      <c r="D31" s="7"/>
      <c r="E31" s="7"/>
      <c r="F31" s="7"/>
      <c r="G31" s="7"/>
      <c r="H31" s="94">
        <v>10.65</v>
      </c>
      <c r="I31" s="7"/>
      <c r="J31" s="7"/>
      <c r="K31" s="94">
        <v>10.65</v>
      </c>
      <c r="L31" s="7"/>
      <c r="M31" s="7"/>
      <c r="N31" s="7"/>
      <c r="O31" s="7"/>
      <c r="P31" s="7"/>
      <c r="Q31" s="1"/>
      <c r="R31" s="1"/>
      <c r="S31" s="7"/>
      <c r="T31" s="7"/>
      <c r="U31" s="7"/>
      <c r="V31" s="7"/>
      <c r="W31" s="7"/>
      <c r="X31" s="7"/>
      <c r="Y31" s="1"/>
      <c r="Z31" s="1">
        <f t="shared" si="2"/>
        <v>14</v>
      </c>
      <c r="AA31" s="1">
        <f t="shared" si="3"/>
        <v>256.45999999999998</v>
      </c>
      <c r="AB31" s="1">
        <v>14</v>
      </c>
      <c r="AC31" s="1">
        <v>256.45999999999998</v>
      </c>
      <c r="AD31" s="7"/>
      <c r="AE31" s="7"/>
      <c r="AF31" s="1"/>
      <c r="AG31" s="1">
        <v>9</v>
      </c>
    </row>
    <row r="32" spans="1:40" ht="44.25" customHeight="1">
      <c r="A32" s="160">
        <v>23</v>
      </c>
      <c r="B32" s="157" t="s">
        <v>508</v>
      </c>
      <c r="C32" s="1">
        <v>0.19</v>
      </c>
      <c r="D32" s="1"/>
      <c r="E32" s="1"/>
      <c r="F32" s="1"/>
      <c r="G32" s="1"/>
      <c r="H32" s="1">
        <v>0.19</v>
      </c>
      <c r="I32" s="1"/>
      <c r="J32" s="1"/>
      <c r="K32" s="1"/>
      <c r="L32" s="1"/>
      <c r="M32" s="1">
        <v>0.19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f t="shared" si="2"/>
        <v>1</v>
      </c>
      <c r="AA32" s="1">
        <f t="shared" si="3"/>
        <v>13</v>
      </c>
      <c r="AB32" s="7">
        <v>1</v>
      </c>
      <c r="AC32" s="7">
        <v>13</v>
      </c>
      <c r="AD32" s="1"/>
      <c r="AE32" s="1"/>
      <c r="AF32" s="1"/>
      <c r="AG32" s="1">
        <v>0.4</v>
      </c>
    </row>
    <row r="33" spans="1:38" ht="33.75">
      <c r="A33" s="160">
        <v>24</v>
      </c>
      <c r="B33" s="28" t="s">
        <v>509</v>
      </c>
      <c r="C33" s="7">
        <v>8.2620000000000005</v>
      </c>
      <c r="D33" s="7"/>
      <c r="E33" s="7"/>
      <c r="F33" s="7"/>
      <c r="G33" s="7"/>
      <c r="H33" s="7">
        <v>8.2620000000000005</v>
      </c>
      <c r="I33" s="7"/>
      <c r="J33" s="7"/>
      <c r="K33" s="7">
        <v>8.2620000000000005</v>
      </c>
      <c r="L33" s="7"/>
      <c r="M33" s="7"/>
      <c r="N33" s="7"/>
      <c r="O33" s="7"/>
      <c r="P33" s="7"/>
      <c r="Q33" s="1"/>
      <c r="R33" s="1"/>
      <c r="S33" s="7"/>
      <c r="T33" s="7"/>
      <c r="U33" s="7"/>
      <c r="V33" s="7"/>
      <c r="W33" s="7"/>
      <c r="X33" s="7"/>
      <c r="Y33" s="1"/>
      <c r="Z33" s="1">
        <f t="shared" si="2"/>
        <v>6</v>
      </c>
      <c r="AA33" s="1">
        <f t="shared" si="3"/>
        <v>96.4</v>
      </c>
      <c r="AB33" s="7">
        <v>4</v>
      </c>
      <c r="AC33" s="7">
        <v>66.599999999999994</v>
      </c>
      <c r="AD33" s="7">
        <v>2</v>
      </c>
      <c r="AE33" s="7">
        <v>29.8</v>
      </c>
      <c r="AF33" s="1"/>
      <c r="AG33" s="1">
        <v>7.1</v>
      </c>
      <c r="AH33" s="215"/>
    </row>
    <row r="34" spans="1:38" ht="53.25" customHeight="1">
      <c r="A34" s="160">
        <v>25</v>
      </c>
      <c r="B34" s="157" t="s">
        <v>510</v>
      </c>
      <c r="C34" s="1">
        <v>0.77700000000000002</v>
      </c>
      <c r="D34" s="1"/>
      <c r="E34" s="1"/>
      <c r="F34" s="1"/>
      <c r="G34" s="1"/>
      <c r="H34" s="1">
        <v>0.77700000000000002</v>
      </c>
      <c r="I34" s="1"/>
      <c r="J34" s="1"/>
      <c r="K34" s="1">
        <v>0.77700000000000002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7"/>
      <c r="AC34" s="7"/>
      <c r="AD34" s="1"/>
      <c r="AE34" s="1"/>
      <c r="AF34" s="1"/>
      <c r="AG34" s="1">
        <v>1.2</v>
      </c>
    </row>
    <row r="35" spans="1:38" ht="42.75" customHeight="1">
      <c r="A35" s="160">
        <v>26</v>
      </c>
      <c r="B35" s="157" t="s">
        <v>511</v>
      </c>
      <c r="C35" s="1">
        <v>1.79</v>
      </c>
      <c r="D35" s="1"/>
      <c r="E35" s="1"/>
      <c r="F35" s="1"/>
      <c r="G35" s="1"/>
      <c r="H35" s="1">
        <v>1.79</v>
      </c>
      <c r="I35" s="1"/>
      <c r="J35" s="1"/>
      <c r="K35" s="1">
        <v>1.79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f>AB35+AD35</f>
        <v>2</v>
      </c>
      <c r="AA35" s="1">
        <f>AC35+AE35</f>
        <v>28</v>
      </c>
      <c r="AB35" s="1">
        <v>2</v>
      </c>
      <c r="AC35" s="1">
        <v>28</v>
      </c>
      <c r="AD35" s="1"/>
      <c r="AE35" s="1"/>
      <c r="AF35" s="1"/>
      <c r="AG35" s="1">
        <v>1.5</v>
      </c>
    </row>
    <row r="36" spans="1:38" ht="47.25" customHeight="1">
      <c r="A36" s="160">
        <v>27</v>
      </c>
      <c r="B36" s="157" t="s">
        <v>320</v>
      </c>
      <c r="C36" s="70">
        <v>6.51</v>
      </c>
      <c r="D36" s="1"/>
      <c r="E36" s="1"/>
      <c r="F36" s="1"/>
      <c r="G36" s="1"/>
      <c r="H36" s="1">
        <v>6.51</v>
      </c>
      <c r="I36" s="1"/>
      <c r="J36" s="1"/>
      <c r="K36" s="1">
        <v>6.51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5.9</v>
      </c>
    </row>
    <row r="37" spans="1:38" ht="33.75">
      <c r="A37" s="160">
        <v>28</v>
      </c>
      <c r="B37" s="157" t="s">
        <v>321</v>
      </c>
      <c r="C37" s="70">
        <v>7.157</v>
      </c>
      <c r="D37" s="1"/>
      <c r="E37" s="1"/>
      <c r="F37" s="1"/>
      <c r="G37" s="1"/>
      <c r="H37" s="1">
        <v>7.157</v>
      </c>
      <c r="I37" s="1"/>
      <c r="J37" s="1"/>
      <c r="K37" s="1">
        <v>7.157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>
        <f t="shared" ref="Z37:AA40" si="5">AB37+AD37</f>
        <v>5</v>
      </c>
      <c r="AA37" s="1">
        <f t="shared" si="5"/>
        <v>62</v>
      </c>
      <c r="AB37" s="1">
        <v>5</v>
      </c>
      <c r="AC37" s="1">
        <v>62</v>
      </c>
      <c r="AD37" s="1"/>
      <c r="AE37" s="1"/>
      <c r="AF37" s="1"/>
      <c r="AG37" s="1">
        <v>6.2</v>
      </c>
    </row>
    <row r="38" spans="1:38" ht="45">
      <c r="A38" s="160">
        <v>29</v>
      </c>
      <c r="B38" s="28" t="s">
        <v>512</v>
      </c>
      <c r="C38" s="70">
        <v>3.6749999999999998</v>
      </c>
      <c r="D38" s="1"/>
      <c r="E38" s="1"/>
      <c r="F38" s="1"/>
      <c r="G38" s="1"/>
      <c r="H38" s="1">
        <v>3.6749999999999998</v>
      </c>
      <c r="I38" s="1"/>
      <c r="J38" s="1"/>
      <c r="K38" s="1">
        <v>3.6749999999999998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f t="shared" si="5"/>
        <v>1</v>
      </c>
      <c r="AA38" s="1">
        <f t="shared" si="5"/>
        <v>15.2</v>
      </c>
      <c r="AB38" s="1">
        <v>1</v>
      </c>
      <c r="AC38" s="1">
        <v>15.2</v>
      </c>
      <c r="AD38" s="1"/>
      <c r="AE38" s="1"/>
      <c r="AF38" s="1"/>
      <c r="AG38" s="1">
        <v>3.1</v>
      </c>
      <c r="AH38" s="215" t="s">
        <v>772</v>
      </c>
    </row>
    <row r="39" spans="1:38" ht="33.75">
      <c r="A39" s="160">
        <v>30</v>
      </c>
      <c r="B39" s="157" t="s">
        <v>400</v>
      </c>
      <c r="C39" s="70">
        <v>6.9</v>
      </c>
      <c r="D39" s="1"/>
      <c r="E39" s="1"/>
      <c r="F39" s="1"/>
      <c r="G39" s="1"/>
      <c r="H39" s="1">
        <v>6.9</v>
      </c>
      <c r="I39" s="1"/>
      <c r="J39" s="1"/>
      <c r="K39" s="1">
        <v>5.3</v>
      </c>
      <c r="L39" s="1"/>
      <c r="M39" s="1">
        <v>1.6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f t="shared" si="5"/>
        <v>1</v>
      </c>
      <c r="AA39" s="1">
        <f t="shared" si="5"/>
        <v>14</v>
      </c>
      <c r="AB39" s="1">
        <v>1</v>
      </c>
      <c r="AC39" s="1">
        <v>14</v>
      </c>
      <c r="AD39" s="1"/>
      <c r="AE39" s="1"/>
      <c r="AF39" s="1"/>
      <c r="AG39" s="1">
        <v>5.4</v>
      </c>
    </row>
    <row r="40" spans="1:38" ht="22.5">
      <c r="A40" s="160">
        <v>31</v>
      </c>
      <c r="B40" s="157" t="s">
        <v>252</v>
      </c>
      <c r="C40" s="70">
        <v>1.8</v>
      </c>
      <c r="D40" s="1"/>
      <c r="E40" s="1"/>
      <c r="F40" s="1"/>
      <c r="G40" s="1"/>
      <c r="H40" s="1"/>
      <c r="I40" s="1">
        <v>1.8</v>
      </c>
      <c r="J40" s="1"/>
      <c r="K40" s="1"/>
      <c r="L40" s="1">
        <v>1.8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f t="shared" si="5"/>
        <v>2</v>
      </c>
      <c r="AA40" s="1">
        <f t="shared" si="5"/>
        <v>24.82</v>
      </c>
      <c r="AB40" s="1">
        <v>2</v>
      </c>
      <c r="AC40" s="1">
        <v>24.82</v>
      </c>
      <c r="AD40" s="1"/>
      <c r="AE40" s="1"/>
      <c r="AF40" s="1"/>
      <c r="AG40" s="1">
        <v>1.7</v>
      </c>
    </row>
    <row r="41" spans="1:38" ht="22.5">
      <c r="A41" s="160">
        <v>32</v>
      </c>
      <c r="B41" s="157" t="s">
        <v>399</v>
      </c>
      <c r="C41" s="1">
        <v>1.26</v>
      </c>
      <c r="D41" s="1"/>
      <c r="E41" s="1"/>
      <c r="F41" s="1"/>
      <c r="G41" s="1"/>
      <c r="H41" s="1">
        <v>1.26</v>
      </c>
      <c r="I41" s="1"/>
      <c r="J41" s="1"/>
      <c r="K41" s="1"/>
      <c r="L41" s="1">
        <v>1.26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f>AB41+AD41</f>
        <v>1</v>
      </c>
      <c r="AA41" s="1">
        <f>AC41+AE41</f>
        <v>12.78</v>
      </c>
      <c r="AB41" s="1">
        <v>1</v>
      </c>
      <c r="AC41" s="1">
        <v>12.78</v>
      </c>
      <c r="AD41" s="1"/>
      <c r="AE41" s="1"/>
      <c r="AF41" s="1"/>
      <c r="AG41" s="1">
        <v>1.28</v>
      </c>
    </row>
    <row r="42" spans="1:38" s="58" customFormat="1" ht="33.75" customHeight="1">
      <c r="A42" s="160">
        <v>33</v>
      </c>
      <c r="B42" s="172" t="s">
        <v>591</v>
      </c>
      <c r="C42" s="55">
        <v>26.3</v>
      </c>
      <c r="D42" s="57"/>
      <c r="E42" s="57">
        <v>0.67</v>
      </c>
      <c r="F42" s="60">
        <v>25.63</v>
      </c>
      <c r="G42" s="57"/>
      <c r="H42" s="56"/>
      <c r="I42" s="57"/>
      <c r="J42" s="57"/>
      <c r="K42" s="57">
        <v>26.3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>
        <v>16</v>
      </c>
      <c r="AA42" s="148">
        <v>382.3</v>
      </c>
      <c r="AB42" s="56">
        <v>16</v>
      </c>
      <c r="AC42" s="149">
        <v>382.3</v>
      </c>
      <c r="AD42" s="56"/>
      <c r="AE42" s="56"/>
      <c r="AF42" s="56"/>
      <c r="AG42" s="57">
        <v>41.29</v>
      </c>
      <c r="AH42" s="446"/>
      <c r="AI42" s="447"/>
      <c r="AJ42" s="447"/>
      <c r="AK42" s="447"/>
      <c r="AL42" s="447"/>
    </row>
    <row r="43" spans="1:38" s="58" customFormat="1" ht="33.75">
      <c r="A43" s="160">
        <v>34</v>
      </c>
      <c r="B43" s="172" t="s">
        <v>581</v>
      </c>
      <c r="C43" s="55">
        <v>2.12</v>
      </c>
      <c r="D43" s="56"/>
      <c r="E43" s="56"/>
      <c r="F43" s="56"/>
      <c r="G43" s="56"/>
      <c r="H43" s="55">
        <v>2.12</v>
      </c>
      <c r="I43" s="56"/>
      <c r="J43" s="56"/>
      <c r="K43" s="56">
        <v>2.12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>
        <f>AB43+AD43</f>
        <v>1</v>
      </c>
      <c r="AA43" s="57">
        <f>AC43+AE43</f>
        <v>18.8</v>
      </c>
      <c r="AB43" s="56">
        <v>1</v>
      </c>
      <c r="AC43" s="56">
        <v>18.8</v>
      </c>
      <c r="AD43" s="56"/>
      <c r="AE43" s="56"/>
      <c r="AF43" s="56"/>
      <c r="AG43" s="56">
        <v>2.37</v>
      </c>
      <c r="AH43" s="276"/>
    </row>
    <row r="44" spans="1:38" s="58" customFormat="1" ht="45">
      <c r="A44" s="160">
        <v>35</v>
      </c>
      <c r="B44" s="172" t="s">
        <v>669</v>
      </c>
      <c r="C44" s="55">
        <v>17.329000000000001</v>
      </c>
      <c r="D44" s="56"/>
      <c r="E44" s="56">
        <v>17.329000000000001</v>
      </c>
      <c r="F44" s="56"/>
      <c r="G44" s="56"/>
      <c r="H44" s="55"/>
      <c r="I44" s="56"/>
      <c r="J44" s="56"/>
      <c r="K44" s="56">
        <v>17.329000000000001</v>
      </c>
      <c r="L44" s="56"/>
      <c r="M44" s="56"/>
      <c r="N44" s="56"/>
      <c r="O44" s="56"/>
      <c r="P44" s="56"/>
      <c r="Q44" s="56">
        <v>3</v>
      </c>
      <c r="R44" s="56">
        <v>794.25</v>
      </c>
      <c r="S44" s="56"/>
      <c r="T44" s="56"/>
      <c r="U44" s="56">
        <v>3</v>
      </c>
      <c r="V44" s="56">
        <v>794.25</v>
      </c>
      <c r="W44" s="65">
        <v>1</v>
      </c>
      <c r="X44" s="56">
        <v>98.65</v>
      </c>
      <c r="Y44" s="56"/>
      <c r="Z44" s="57">
        <f>AB44+AD44</f>
        <v>27</v>
      </c>
      <c r="AA44" s="57">
        <f>AC44+AE44</f>
        <v>965.6</v>
      </c>
      <c r="AB44" s="56">
        <v>26</v>
      </c>
      <c r="AC44" s="56">
        <v>912.7</v>
      </c>
      <c r="AD44" s="56">
        <v>1</v>
      </c>
      <c r="AE44" s="56">
        <v>52.9</v>
      </c>
      <c r="AF44" s="56"/>
      <c r="AG44" s="56">
        <v>68.06</v>
      </c>
      <c r="AH44" s="276"/>
    </row>
    <row r="45" spans="1:38">
      <c r="A45" s="1"/>
      <c r="B45" s="1" t="s">
        <v>102</v>
      </c>
      <c r="C45" s="48">
        <f>SUM(C10:C44)</f>
        <v>260.05500000000001</v>
      </c>
      <c r="D45" s="48">
        <f>SUM(D10:D43)</f>
        <v>3.16</v>
      </c>
      <c r="E45" s="1">
        <f>SUM(E10:E44)</f>
        <v>17.998999999999999</v>
      </c>
      <c r="F45" s="1">
        <f>SUM(F10:F43)</f>
        <v>25.63</v>
      </c>
      <c r="G45" s="1">
        <f>SUM(G10:G44)</f>
        <v>68.191999999999993</v>
      </c>
      <c r="H45" s="48">
        <f>SUM(H10:H44)</f>
        <v>143.274</v>
      </c>
      <c r="I45" s="1">
        <f>SUM(I10:I43)</f>
        <v>1.8</v>
      </c>
      <c r="J45" s="1">
        <f>SUM(J10:J43)</f>
        <v>0</v>
      </c>
      <c r="K45" s="48">
        <f>SUM(K10:K44)</f>
        <v>248.06299999999999</v>
      </c>
      <c r="L45" s="1">
        <f>SUM(L10:L43)</f>
        <v>4.01</v>
      </c>
      <c r="M45" s="1">
        <f>SUM(M10:M43)</f>
        <v>4.8220000000000001</v>
      </c>
      <c r="N45" s="1">
        <f>SUM(N10:N43)</f>
        <v>0</v>
      </c>
      <c r="O45" s="1">
        <f>SUM(O10:O43)</f>
        <v>0</v>
      </c>
      <c r="P45" s="1"/>
      <c r="Q45" s="1">
        <v>11</v>
      </c>
      <c r="R45" s="48">
        <f>SUM(R10:R44)</f>
        <v>1213.4659999999999</v>
      </c>
      <c r="S45" s="1">
        <f t="shared" ref="S45:Y45" si="6">SUM(S10:S43)</f>
        <v>0</v>
      </c>
      <c r="T45" s="1">
        <f t="shared" si="6"/>
        <v>0</v>
      </c>
      <c r="U45" s="1">
        <v>11</v>
      </c>
      <c r="V45" s="1">
        <v>1204.45</v>
      </c>
      <c r="W45" s="9">
        <f>SUM(W10:W44)</f>
        <v>1</v>
      </c>
      <c r="X45" s="1">
        <f>SUM(X10:X44)</f>
        <v>98.65</v>
      </c>
      <c r="Y45" s="1">
        <f t="shared" si="6"/>
        <v>0</v>
      </c>
      <c r="Z45" s="1">
        <f t="shared" ref="Z45:AE45" si="7">SUM(Z10:Z44)</f>
        <v>208</v>
      </c>
      <c r="AA45" s="1">
        <f t="shared" si="7"/>
        <v>4248.82</v>
      </c>
      <c r="AB45" s="1">
        <f t="shared" si="7"/>
        <v>194</v>
      </c>
      <c r="AC45" s="1">
        <f t="shared" si="7"/>
        <v>4026.22</v>
      </c>
      <c r="AD45" s="1">
        <f t="shared" si="7"/>
        <v>14</v>
      </c>
      <c r="AE45" s="1">
        <f t="shared" si="7"/>
        <v>222.6</v>
      </c>
      <c r="AF45" s="1"/>
      <c r="AG45" s="1">
        <v>305.35000000000002</v>
      </c>
    </row>
    <row r="46" spans="1:38">
      <c r="A46" s="2" t="s">
        <v>73</v>
      </c>
    </row>
    <row r="47" spans="1:38">
      <c r="A47" s="22"/>
      <c r="B47" s="199"/>
      <c r="C47" s="199"/>
      <c r="D47" s="246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</row>
    <row r="49" spans="1:4">
      <c r="A49" s="6"/>
      <c r="D49" s="6"/>
    </row>
    <row r="50" spans="1:4">
      <c r="A50" s="6"/>
    </row>
    <row r="51" spans="1:4">
      <c r="A51" s="2" t="s">
        <v>73</v>
      </c>
    </row>
    <row r="52" spans="1:4">
      <c r="A52" s="6"/>
    </row>
    <row r="53" spans="1:4">
      <c r="A53" s="2" t="s">
        <v>73</v>
      </c>
    </row>
  </sheetData>
  <mergeCells count="23">
    <mergeCell ref="Z6:AF6"/>
    <mergeCell ref="Z7:AA7"/>
    <mergeCell ref="AB7:AC7"/>
    <mergeCell ref="AH42:AL42"/>
    <mergeCell ref="AG6:AG8"/>
    <mergeCell ref="AD7:AE7"/>
    <mergeCell ref="AH28:AN28"/>
    <mergeCell ref="AH10:AP10"/>
    <mergeCell ref="AH16:AH17"/>
    <mergeCell ref="A6:A8"/>
    <mergeCell ref="D7:D8"/>
    <mergeCell ref="U7:V7"/>
    <mergeCell ref="Q7:R7"/>
    <mergeCell ref="S7:T7"/>
    <mergeCell ref="B6:B8"/>
    <mergeCell ref="C6:D6"/>
    <mergeCell ref="E6:I6"/>
    <mergeCell ref="J6:P6"/>
    <mergeCell ref="J7:L7"/>
    <mergeCell ref="M7:N7"/>
    <mergeCell ref="O7:P7"/>
    <mergeCell ref="Q6:Y6"/>
    <mergeCell ref="W7:X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55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opLeftCell="A4" zoomScale="120" zoomScaleNormal="120" workbookViewId="0">
      <pane xSplit="3" ySplit="6" topLeftCell="D26" activePane="bottomRight" state="frozen"/>
      <selection activeCell="A4" sqref="A4"/>
      <selection pane="topRight" activeCell="D4" sqref="D4"/>
      <selection pane="bottomLeft" activeCell="A10" sqref="A10"/>
      <selection pane="bottomRight" activeCell="R10" sqref="R10:R33"/>
    </sheetView>
  </sheetViews>
  <sheetFormatPr defaultRowHeight="12.75"/>
  <cols>
    <col min="1" max="1" width="10.42578125" style="2" customWidth="1"/>
    <col min="2" max="2" width="23" style="2" customWidth="1"/>
    <col min="3" max="3" width="6.140625" style="2" bestFit="1" customWidth="1"/>
    <col min="4" max="4" width="4.7109375" style="2" customWidth="1"/>
    <col min="5" max="6" width="3.5703125" style="2" customWidth="1"/>
    <col min="7" max="7" width="5.85546875" style="2" customWidth="1"/>
    <col min="8" max="8" width="6.140625" style="2" customWidth="1"/>
    <col min="9" max="9" width="5.42578125" style="2" customWidth="1"/>
    <col min="10" max="10" width="3.140625" style="2" customWidth="1"/>
    <col min="11" max="11" width="5.5703125" style="2" customWidth="1"/>
    <col min="12" max="12" width="5.85546875" style="2" bestFit="1" customWidth="1"/>
    <col min="13" max="13" width="6.140625" style="2" customWidth="1"/>
    <col min="14" max="14" width="5.85546875" style="2" bestFit="1" customWidth="1"/>
    <col min="15" max="17" width="3.42578125" style="2" customWidth="1"/>
    <col min="18" max="18" width="5.2851562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5.85546875" style="2" customWidth="1"/>
    <col min="23" max="24" width="4" style="2" customWidth="1"/>
    <col min="25" max="25" width="5.5703125" style="2" customWidth="1"/>
    <col min="26" max="26" width="3.7109375" style="2" customWidth="1"/>
    <col min="27" max="27" width="5.7109375" style="2" customWidth="1"/>
    <col min="28" max="28" width="3" style="2" customWidth="1"/>
    <col min="29" max="29" width="4.7109375" style="2" customWidth="1"/>
    <col min="30" max="30" width="4" style="2" bestFit="1" customWidth="1"/>
    <col min="31" max="31" width="4.85546875" style="2" customWidth="1"/>
    <col min="32" max="32" width="48.28515625" style="2" customWidth="1"/>
    <col min="33" max="16384" width="9.140625" style="2"/>
  </cols>
  <sheetData>
    <row r="1" spans="1:32">
      <c r="A1" s="2" t="s">
        <v>73</v>
      </c>
    </row>
    <row r="2" spans="1:32" ht="15">
      <c r="AE2" s="10" t="s">
        <v>115</v>
      </c>
    </row>
    <row r="3" spans="1:32">
      <c r="A3" s="2" t="s">
        <v>73</v>
      </c>
    </row>
    <row r="4" spans="1:32" ht="15">
      <c r="A4" s="5" t="s">
        <v>704</v>
      </c>
    </row>
    <row r="5" spans="1:32">
      <c r="A5" s="2" t="s">
        <v>73</v>
      </c>
    </row>
    <row r="6" spans="1:32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394" t="s">
        <v>89</v>
      </c>
      <c r="Y6" s="395"/>
      <c r="Z6" s="395"/>
      <c r="AA6" s="395"/>
      <c r="AB6" s="395"/>
      <c r="AC6" s="395"/>
      <c r="AD6" s="396"/>
      <c r="AE6" s="389" t="s">
        <v>110</v>
      </c>
    </row>
    <row r="7" spans="1:32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390"/>
    </row>
    <row r="8" spans="1:32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391"/>
    </row>
    <row r="9" spans="1:32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</row>
    <row r="10" spans="1:32" ht="22.5">
      <c r="A10" s="26">
        <v>1</v>
      </c>
      <c r="B10" s="28" t="s">
        <v>171</v>
      </c>
      <c r="C10" s="1">
        <v>26.241</v>
      </c>
      <c r="D10" s="1"/>
      <c r="E10" s="1"/>
      <c r="F10" s="1"/>
      <c r="G10" s="1">
        <v>26.241</v>
      </c>
      <c r="H10" s="1"/>
      <c r="I10" s="1"/>
      <c r="J10" s="1"/>
      <c r="K10" s="1">
        <v>26.241</v>
      </c>
      <c r="L10" s="1"/>
      <c r="M10" s="1"/>
      <c r="N10" s="1"/>
      <c r="O10" s="1"/>
      <c r="P10" s="1"/>
      <c r="Q10" s="1">
        <f>U10</f>
        <v>1</v>
      </c>
      <c r="R10" s="51">
        <v>69.25</v>
      </c>
      <c r="S10" s="1"/>
      <c r="T10" s="1"/>
      <c r="U10" s="1">
        <v>1</v>
      </c>
      <c r="V10" s="51">
        <v>69.25</v>
      </c>
      <c r="W10" s="1"/>
      <c r="X10" s="1">
        <f t="shared" ref="X10:Y12" si="0">Z10+AB10</f>
        <v>15</v>
      </c>
      <c r="Y10" s="1">
        <f t="shared" si="0"/>
        <v>267.45</v>
      </c>
      <c r="Z10" s="1">
        <v>15</v>
      </c>
      <c r="AA10" s="1">
        <v>267.45</v>
      </c>
      <c r="AB10" s="1"/>
      <c r="AC10" s="1"/>
      <c r="AD10" s="1"/>
      <c r="AE10" s="1">
        <v>26.241</v>
      </c>
      <c r="AF10" s="215"/>
    </row>
    <row r="11" spans="1:32" ht="22.5">
      <c r="A11" s="26">
        <v>2</v>
      </c>
      <c r="B11" s="28" t="s">
        <v>393</v>
      </c>
      <c r="C11" s="1">
        <v>1.9650000000000001</v>
      </c>
      <c r="D11" s="1"/>
      <c r="E11" s="1"/>
      <c r="F11" s="1"/>
      <c r="G11" s="1"/>
      <c r="H11" s="1">
        <v>1.9650000000000001</v>
      </c>
      <c r="I11" s="1"/>
      <c r="J11" s="1"/>
      <c r="K11" s="1">
        <v>1.9650000000000001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0"/>
        <v>3</v>
      </c>
      <c r="Y11" s="1">
        <f t="shared" si="0"/>
        <v>49.09</v>
      </c>
      <c r="Z11" s="1">
        <v>3</v>
      </c>
      <c r="AA11" s="1">
        <v>49.09</v>
      </c>
      <c r="AB11" s="1"/>
      <c r="AC11" s="1"/>
      <c r="AD11" s="1"/>
      <c r="AE11" s="1">
        <v>1.63</v>
      </c>
    </row>
    <row r="12" spans="1:32" ht="22.5">
      <c r="A12" s="26">
        <v>3</v>
      </c>
      <c r="B12" s="28" t="s">
        <v>432</v>
      </c>
      <c r="C12" s="1">
        <v>2</v>
      </c>
      <c r="D12" s="1"/>
      <c r="E12" s="1"/>
      <c r="F12" s="1"/>
      <c r="G12" s="1"/>
      <c r="H12" s="1">
        <v>2</v>
      </c>
      <c r="I12" s="1"/>
      <c r="J12" s="1"/>
      <c r="K12" s="1">
        <v>2</v>
      </c>
      <c r="L12" s="1"/>
      <c r="M12" s="1"/>
      <c r="N12" s="1"/>
      <c r="O12" s="1"/>
      <c r="P12" s="1"/>
      <c r="Q12" s="1">
        <v>1</v>
      </c>
      <c r="R12" s="1">
        <v>23.24</v>
      </c>
      <c r="S12" s="1"/>
      <c r="T12" s="1"/>
      <c r="U12" s="1">
        <v>1</v>
      </c>
      <c r="V12" s="1">
        <v>23.24</v>
      </c>
      <c r="W12" s="1"/>
      <c r="X12" s="1">
        <f t="shared" si="0"/>
        <v>1</v>
      </c>
      <c r="Y12" s="1">
        <f t="shared" si="0"/>
        <v>22.41</v>
      </c>
      <c r="Z12" s="1">
        <v>1</v>
      </c>
      <c r="AA12" s="1">
        <v>22.41</v>
      </c>
      <c r="AB12" s="1"/>
      <c r="AC12" s="1"/>
      <c r="AD12" s="1"/>
      <c r="AE12" s="1">
        <v>1.71</v>
      </c>
    </row>
    <row r="13" spans="1:32" ht="33.75">
      <c r="A13" s="26">
        <v>4</v>
      </c>
      <c r="B13" s="28" t="s">
        <v>388</v>
      </c>
      <c r="C13" s="70">
        <v>1.0920000000000001</v>
      </c>
      <c r="D13" s="1"/>
      <c r="E13" s="1"/>
      <c r="F13" s="1"/>
      <c r="G13" s="1"/>
      <c r="H13" s="1">
        <v>1.0920000000000001</v>
      </c>
      <c r="I13" s="1"/>
      <c r="J13" s="1"/>
      <c r="K13" s="1"/>
      <c r="L13" s="1">
        <v>1.0920000000000001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f>AA13</f>
        <v>10.14</v>
      </c>
      <c r="Z13" s="1"/>
      <c r="AA13" s="1">
        <v>10.14</v>
      </c>
      <c r="AB13" s="1"/>
      <c r="AC13" s="1"/>
      <c r="AD13" s="1"/>
      <c r="AE13" s="1">
        <v>0.9</v>
      </c>
    </row>
    <row r="14" spans="1:32" ht="25.5">
      <c r="A14" s="26">
        <v>5</v>
      </c>
      <c r="B14" s="157" t="s">
        <v>253</v>
      </c>
      <c r="C14" s="70">
        <v>5.085</v>
      </c>
      <c r="D14" s="1"/>
      <c r="E14" s="1"/>
      <c r="F14" s="1"/>
      <c r="G14" s="1"/>
      <c r="H14" s="1">
        <v>5.085</v>
      </c>
      <c r="I14" s="1"/>
      <c r="J14" s="1"/>
      <c r="K14" s="1">
        <v>5.085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ref="X14:Y16" si="1">Z14+AB14</f>
        <v>5</v>
      </c>
      <c r="Y14" s="1">
        <f t="shared" si="1"/>
        <v>81.900000000000006</v>
      </c>
      <c r="Z14" s="1">
        <v>5</v>
      </c>
      <c r="AA14" s="1">
        <v>81.900000000000006</v>
      </c>
      <c r="AB14" s="1"/>
      <c r="AC14" s="1"/>
      <c r="AD14" s="1"/>
      <c r="AE14" s="1">
        <v>4.46</v>
      </c>
      <c r="AF14" s="337" t="s">
        <v>776</v>
      </c>
    </row>
    <row r="15" spans="1:32" ht="22.5">
      <c r="A15" s="26">
        <v>6</v>
      </c>
      <c r="B15" s="28" t="s">
        <v>254</v>
      </c>
      <c r="C15" s="70">
        <v>13.83</v>
      </c>
      <c r="D15" s="1"/>
      <c r="E15" s="1"/>
      <c r="F15" s="1"/>
      <c r="G15" s="1"/>
      <c r="H15" s="1">
        <v>13.83</v>
      </c>
      <c r="I15" s="1"/>
      <c r="J15" s="1"/>
      <c r="K15" s="1">
        <v>13.83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1"/>
        <v>13</v>
      </c>
      <c r="Y15" s="1">
        <f t="shared" si="1"/>
        <v>207.6</v>
      </c>
      <c r="Z15" s="1">
        <v>13</v>
      </c>
      <c r="AA15" s="1">
        <v>207.6</v>
      </c>
      <c r="AB15" s="1"/>
      <c r="AC15" s="1"/>
      <c r="AD15" s="1"/>
      <c r="AE15" s="1">
        <v>12.02</v>
      </c>
    </row>
    <row r="16" spans="1:32" ht="22.5">
      <c r="A16" s="26">
        <v>7</v>
      </c>
      <c r="B16" s="28" t="s">
        <v>255</v>
      </c>
      <c r="C16" s="70">
        <v>2.72</v>
      </c>
      <c r="D16" s="1"/>
      <c r="E16" s="1"/>
      <c r="F16" s="1"/>
      <c r="G16" s="1"/>
      <c r="H16" s="1">
        <v>2.72</v>
      </c>
      <c r="I16" s="1"/>
      <c r="J16" s="1"/>
      <c r="K16" s="1">
        <v>2.72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1"/>
        <v>1</v>
      </c>
      <c r="Y16" s="1">
        <f t="shared" si="1"/>
        <v>12.41</v>
      </c>
      <c r="Z16" s="1">
        <v>1</v>
      </c>
      <c r="AA16" s="1">
        <v>12.41</v>
      </c>
      <c r="AB16" s="1"/>
      <c r="AC16" s="1"/>
      <c r="AD16" s="1"/>
      <c r="AE16" s="1">
        <v>2.31</v>
      </c>
    </row>
    <row r="17" spans="1:37" ht="22.5">
      <c r="A17" s="26">
        <v>8</v>
      </c>
      <c r="B17" s="28" t="s">
        <v>256</v>
      </c>
      <c r="C17" s="70">
        <v>0.86799999999999999</v>
      </c>
      <c r="D17" s="1"/>
      <c r="E17" s="1"/>
      <c r="F17" s="1"/>
      <c r="G17" s="1"/>
      <c r="H17" s="1">
        <v>0.86799999999999999</v>
      </c>
      <c r="I17" s="1"/>
      <c r="J17" s="1"/>
      <c r="K17" s="1">
        <v>0.86799999999999999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>
        <v>0.86</v>
      </c>
    </row>
    <row r="18" spans="1:37" ht="22.5">
      <c r="A18" s="26">
        <v>9</v>
      </c>
      <c r="B18" s="28" t="s">
        <v>257</v>
      </c>
      <c r="C18" s="70">
        <v>7.7</v>
      </c>
      <c r="D18" s="1"/>
      <c r="E18" s="1"/>
      <c r="F18" s="1"/>
      <c r="G18" s="1"/>
      <c r="H18" s="1">
        <v>7.7</v>
      </c>
      <c r="I18" s="1"/>
      <c r="J18" s="1"/>
      <c r="K18" s="1">
        <v>7.7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>Z18+AB18</f>
        <v>9</v>
      </c>
      <c r="Y18" s="1">
        <f>AA18+AC18</f>
        <v>107</v>
      </c>
      <c r="Z18" s="1">
        <v>9</v>
      </c>
      <c r="AA18" s="1">
        <v>107</v>
      </c>
      <c r="AB18" s="1"/>
      <c r="AC18" s="1"/>
      <c r="AD18" s="1"/>
      <c r="AE18" s="1">
        <v>6.6</v>
      </c>
    </row>
    <row r="19" spans="1:37">
      <c r="A19" s="26">
        <v>10</v>
      </c>
      <c r="B19" s="28" t="s">
        <v>258</v>
      </c>
      <c r="C19" s="70">
        <v>3</v>
      </c>
      <c r="D19" s="1"/>
      <c r="E19" s="1"/>
      <c r="F19" s="1"/>
      <c r="G19" s="1">
        <v>3</v>
      </c>
      <c r="H19" s="1"/>
      <c r="I19" s="1"/>
      <c r="J19" s="1"/>
      <c r="K19" s="1">
        <v>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ref="X19:X33" si="2">Z19+AB19</f>
        <v>4</v>
      </c>
      <c r="Y19" s="1">
        <f t="shared" ref="Y19:Y33" si="3">AA19+AC19</f>
        <v>127.68</v>
      </c>
      <c r="Z19" s="1">
        <v>4</v>
      </c>
      <c r="AA19" s="1">
        <v>127.68</v>
      </c>
      <c r="AB19" s="1"/>
      <c r="AC19" s="1"/>
      <c r="AD19" s="1"/>
      <c r="AE19" s="1">
        <v>3</v>
      </c>
    </row>
    <row r="20" spans="1:37" ht="33" customHeight="1">
      <c r="A20" s="26">
        <v>11</v>
      </c>
      <c r="B20" s="28" t="s">
        <v>259</v>
      </c>
      <c r="C20" s="70">
        <v>14.706</v>
      </c>
      <c r="D20" s="1"/>
      <c r="E20" s="1"/>
      <c r="F20" s="1"/>
      <c r="G20" s="1">
        <v>14.706</v>
      </c>
      <c r="H20" s="1"/>
      <c r="I20" s="1"/>
      <c r="J20" s="1"/>
      <c r="K20" s="1">
        <v>14.706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2"/>
        <v>9</v>
      </c>
      <c r="Y20" s="1">
        <v>188.9</v>
      </c>
      <c r="Z20" s="1">
        <v>9</v>
      </c>
      <c r="AA20" s="1">
        <v>188.9</v>
      </c>
      <c r="AB20" s="1"/>
      <c r="AC20" s="1"/>
      <c r="AD20" s="1"/>
      <c r="AE20" s="1">
        <v>14.56</v>
      </c>
      <c r="AF20" s="436" t="s">
        <v>828</v>
      </c>
      <c r="AG20" s="437"/>
      <c r="AH20" s="437"/>
      <c r="AI20" s="437"/>
      <c r="AJ20" s="437"/>
      <c r="AK20" s="437"/>
    </row>
    <row r="21" spans="1:37" ht="39" customHeight="1">
      <c r="A21" s="308">
        <v>12</v>
      </c>
      <c r="B21" s="28" t="s">
        <v>260</v>
      </c>
      <c r="C21" s="168">
        <v>14.266999999999999</v>
      </c>
      <c r="D21" s="7"/>
      <c r="E21" s="7"/>
      <c r="F21" s="7"/>
      <c r="G21" s="7"/>
      <c r="H21" s="7">
        <v>14.266999999999999</v>
      </c>
      <c r="I21" s="7"/>
      <c r="J21" s="7"/>
      <c r="K21" s="7">
        <v>14.266999999999999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">
        <f t="shared" si="2"/>
        <v>8</v>
      </c>
      <c r="Y21" s="1">
        <f t="shared" si="3"/>
        <v>96.3</v>
      </c>
      <c r="Z21" s="1">
        <v>7</v>
      </c>
      <c r="AA21" s="1">
        <v>64.099999999999994</v>
      </c>
      <c r="AB21" s="7">
        <v>1</v>
      </c>
      <c r="AC21" s="7">
        <v>32.200000000000003</v>
      </c>
      <c r="AD21" s="1"/>
      <c r="AE21" s="1">
        <v>12.23</v>
      </c>
      <c r="AF21" s="215"/>
    </row>
    <row r="22" spans="1:37" ht="22.5">
      <c r="A22" s="308">
        <v>13</v>
      </c>
      <c r="B22" s="28" t="s">
        <v>261</v>
      </c>
      <c r="C22" s="168">
        <v>5.04</v>
      </c>
      <c r="D22" s="7"/>
      <c r="E22" s="7"/>
      <c r="F22" s="7"/>
      <c r="G22" s="7"/>
      <c r="H22" s="7">
        <v>5.04</v>
      </c>
      <c r="I22" s="7"/>
      <c r="J22" s="7"/>
      <c r="K22" s="7">
        <v>5.04</v>
      </c>
      <c r="L22" s="7"/>
      <c r="M22" s="7"/>
      <c r="N22" s="7"/>
      <c r="O22" s="7"/>
      <c r="P22" s="7"/>
      <c r="Q22" s="1"/>
      <c r="R22" s="1"/>
      <c r="S22" s="7"/>
      <c r="T22" s="7"/>
      <c r="U22" s="7"/>
      <c r="V22" s="7"/>
      <c r="W22" s="7"/>
      <c r="X22" s="1">
        <f t="shared" si="2"/>
        <v>6</v>
      </c>
      <c r="Y22" s="1">
        <f t="shared" si="3"/>
        <v>141.5</v>
      </c>
      <c r="Z22" s="7">
        <v>6</v>
      </c>
      <c r="AA22" s="7">
        <v>141.5</v>
      </c>
      <c r="AB22" s="7"/>
      <c r="AC22" s="7"/>
      <c r="AD22" s="1"/>
      <c r="AE22" s="1">
        <v>4.32</v>
      </c>
    </row>
    <row r="23" spans="1:37" ht="22.5">
      <c r="A23" s="308">
        <v>14</v>
      </c>
      <c r="B23" s="28" t="s">
        <v>513</v>
      </c>
      <c r="C23" s="168">
        <v>0.9</v>
      </c>
      <c r="D23" s="7"/>
      <c r="E23" s="7"/>
      <c r="F23" s="7"/>
      <c r="G23" s="7"/>
      <c r="H23" s="7">
        <v>0.9</v>
      </c>
      <c r="I23" s="7"/>
      <c r="J23" s="7"/>
      <c r="K23" s="7"/>
      <c r="L23" s="7">
        <v>0.9</v>
      </c>
      <c r="M23" s="7"/>
      <c r="N23" s="7"/>
      <c r="O23" s="7"/>
      <c r="P23" s="7"/>
      <c r="Q23" s="1"/>
      <c r="R23" s="1"/>
      <c r="S23" s="7"/>
      <c r="T23" s="7"/>
      <c r="U23" s="7"/>
      <c r="V23" s="7"/>
      <c r="W23" s="1"/>
      <c r="X23" s="1">
        <f t="shared" si="2"/>
        <v>2</v>
      </c>
      <c r="Y23" s="1">
        <f t="shared" si="3"/>
        <v>28</v>
      </c>
      <c r="Z23" s="7">
        <v>2</v>
      </c>
      <c r="AA23" s="7">
        <v>28</v>
      </c>
      <c r="AB23" s="7"/>
      <c r="AC23" s="7"/>
      <c r="AD23" s="1"/>
      <c r="AE23" s="1">
        <v>1.03</v>
      </c>
    </row>
    <row r="24" spans="1:37" ht="45">
      <c r="A24" s="308">
        <v>15</v>
      </c>
      <c r="B24" s="29" t="s">
        <v>624</v>
      </c>
      <c r="C24" s="171">
        <v>22.774999999999999</v>
      </c>
      <c r="D24" s="7"/>
      <c r="E24" s="7"/>
      <c r="F24" s="7"/>
      <c r="G24" s="7"/>
      <c r="H24" s="94">
        <v>22.774999999999999</v>
      </c>
      <c r="I24" s="7"/>
      <c r="J24" s="7"/>
      <c r="K24" s="94">
        <v>22.774999999999999</v>
      </c>
      <c r="L24" s="7"/>
      <c r="M24" s="7"/>
      <c r="N24" s="7"/>
      <c r="O24" s="7"/>
      <c r="P24" s="7"/>
      <c r="Q24" s="1">
        <f>U24</f>
        <v>1</v>
      </c>
      <c r="R24" s="1">
        <f>V24</f>
        <v>57.23</v>
      </c>
      <c r="S24" s="7"/>
      <c r="T24" s="7"/>
      <c r="U24" s="7">
        <v>1</v>
      </c>
      <c r="V24" s="7">
        <v>57.23</v>
      </c>
      <c r="W24" s="1"/>
      <c r="X24" s="1">
        <f t="shared" si="2"/>
        <v>15</v>
      </c>
      <c r="Y24" s="1">
        <f t="shared" si="3"/>
        <v>271.39999999999998</v>
      </c>
      <c r="Z24" s="7">
        <v>15</v>
      </c>
      <c r="AA24" s="7">
        <v>271.39999999999998</v>
      </c>
      <c r="AB24" s="7"/>
      <c r="AC24" s="7"/>
      <c r="AD24" s="1"/>
      <c r="AE24" s="1">
        <v>19.46</v>
      </c>
      <c r="AF24" s="440"/>
      <c r="AG24" s="441"/>
      <c r="AH24" s="441"/>
      <c r="AI24" s="441"/>
      <c r="AJ24" s="441"/>
    </row>
    <row r="25" spans="1:37" ht="22.5">
      <c r="A25" s="26">
        <v>16</v>
      </c>
      <c r="B25" s="28" t="s">
        <v>262</v>
      </c>
      <c r="C25" s="70">
        <v>6</v>
      </c>
      <c r="D25" s="1"/>
      <c r="E25" s="1"/>
      <c r="F25" s="1"/>
      <c r="G25" s="1"/>
      <c r="H25" s="1">
        <v>6</v>
      </c>
      <c r="I25" s="1"/>
      <c r="J25" s="1"/>
      <c r="K25" s="1">
        <v>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2"/>
        <v>6</v>
      </c>
      <c r="Y25" s="1">
        <f t="shared" si="3"/>
        <v>126.58</v>
      </c>
      <c r="Z25" s="1">
        <v>6</v>
      </c>
      <c r="AA25" s="1">
        <v>126.58</v>
      </c>
      <c r="AB25" s="1"/>
      <c r="AC25" s="1"/>
      <c r="AD25" s="1"/>
      <c r="AE25" s="1">
        <v>5.14</v>
      </c>
    </row>
    <row r="26" spans="1:37" ht="22.5">
      <c r="A26" s="26">
        <v>17</v>
      </c>
      <c r="B26" s="28" t="s">
        <v>263</v>
      </c>
      <c r="C26" s="70">
        <v>1.712</v>
      </c>
      <c r="D26" s="1"/>
      <c r="E26" s="1"/>
      <c r="F26" s="1"/>
      <c r="G26" s="1"/>
      <c r="H26" s="1">
        <v>1.712</v>
      </c>
      <c r="I26" s="1"/>
      <c r="J26" s="1"/>
      <c r="K26" s="1">
        <v>1.712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2"/>
        <v>2</v>
      </c>
      <c r="Y26" s="1">
        <f t="shared" si="3"/>
        <v>35.5</v>
      </c>
      <c r="Z26" s="1">
        <v>2</v>
      </c>
      <c r="AA26" s="1">
        <v>35.5</v>
      </c>
      <c r="AB26" s="1"/>
      <c r="AC26" s="1"/>
      <c r="AD26" s="1"/>
      <c r="AE26" s="1">
        <v>1.54</v>
      </c>
      <c r="AF26" s="215"/>
    </row>
    <row r="27" spans="1:37" ht="22.5">
      <c r="A27" s="26">
        <v>18</v>
      </c>
      <c r="B27" s="28" t="s">
        <v>264</v>
      </c>
      <c r="C27" s="70">
        <v>6.9340000000000002</v>
      </c>
      <c r="D27" s="1"/>
      <c r="E27" s="1"/>
      <c r="F27" s="1"/>
      <c r="G27" s="1"/>
      <c r="H27" s="1">
        <v>6.9340000000000002</v>
      </c>
      <c r="I27" s="1"/>
      <c r="J27" s="1"/>
      <c r="K27" s="1">
        <v>6.9340000000000002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2"/>
        <v>5</v>
      </c>
      <c r="Y27" s="1">
        <f t="shared" si="3"/>
        <v>82.7</v>
      </c>
      <c r="Z27" s="1">
        <v>5</v>
      </c>
      <c r="AA27" s="1">
        <v>82.7</v>
      </c>
      <c r="AB27" s="1"/>
      <c r="AC27" s="1"/>
      <c r="AD27" s="1"/>
      <c r="AE27" s="1">
        <v>5.91</v>
      </c>
    </row>
    <row r="28" spans="1:37" ht="22.5">
      <c r="A28" s="26">
        <v>19</v>
      </c>
      <c r="B28" s="28" t="s">
        <v>265</v>
      </c>
      <c r="C28" s="168">
        <v>3.0830000000000002</v>
      </c>
      <c r="D28" s="7"/>
      <c r="E28" s="7"/>
      <c r="F28" s="7"/>
      <c r="G28" s="7"/>
      <c r="H28" s="7">
        <v>3.0830000000000002</v>
      </c>
      <c r="I28" s="7"/>
      <c r="J28" s="7"/>
      <c r="K28" s="7">
        <v>3.0830000000000002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"/>
      <c r="X28" s="1">
        <f t="shared" si="2"/>
        <v>7</v>
      </c>
      <c r="Y28" s="1">
        <f t="shared" si="3"/>
        <v>188.66</v>
      </c>
      <c r="Z28" s="7">
        <v>7</v>
      </c>
      <c r="AA28" s="7">
        <v>188.66</v>
      </c>
      <c r="AB28" s="7"/>
      <c r="AC28" s="7"/>
      <c r="AD28" s="1"/>
      <c r="AE28" s="1">
        <v>2.61</v>
      </c>
    </row>
    <row r="29" spans="1:37" ht="22.5">
      <c r="A29" s="26">
        <v>20</v>
      </c>
      <c r="B29" s="28" t="s">
        <v>266</v>
      </c>
      <c r="C29" s="70">
        <v>1.415</v>
      </c>
      <c r="D29" s="1"/>
      <c r="E29" s="1"/>
      <c r="F29" s="1"/>
      <c r="G29" s="1"/>
      <c r="H29" s="1">
        <v>1.415</v>
      </c>
      <c r="I29" s="1"/>
      <c r="J29" s="1"/>
      <c r="K29" s="1">
        <v>1.415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2"/>
        <v>1</v>
      </c>
      <c r="Y29" s="1">
        <f t="shared" si="3"/>
        <v>12.41</v>
      </c>
      <c r="Z29" s="7">
        <v>1</v>
      </c>
      <c r="AA29" s="7">
        <v>12.41</v>
      </c>
      <c r="AB29" s="1"/>
      <c r="AC29" s="1"/>
      <c r="AD29" s="1"/>
      <c r="AE29" s="1">
        <v>1.29</v>
      </c>
    </row>
    <row r="30" spans="1:37" ht="45">
      <c r="A30" s="26">
        <v>21</v>
      </c>
      <c r="B30" s="28" t="s">
        <v>670</v>
      </c>
      <c r="C30" s="70">
        <v>1.5</v>
      </c>
      <c r="D30" s="1"/>
      <c r="E30" s="1"/>
      <c r="F30" s="1"/>
      <c r="G30" s="1"/>
      <c r="H30" s="1">
        <v>1.5</v>
      </c>
      <c r="I30" s="1"/>
      <c r="J30" s="1"/>
      <c r="K30" s="1">
        <v>1.5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 t="shared" si="2"/>
        <v>1</v>
      </c>
      <c r="Y30" s="1">
        <f t="shared" si="3"/>
        <v>15.44</v>
      </c>
      <c r="Z30" s="1">
        <v>1</v>
      </c>
      <c r="AA30" s="1">
        <v>15.44</v>
      </c>
      <c r="AB30" s="1"/>
      <c r="AC30" s="1"/>
      <c r="AD30" s="1"/>
      <c r="AE30" s="1">
        <v>1.29</v>
      </c>
    </row>
    <row r="31" spans="1:37" ht="22.5">
      <c r="A31" s="308">
        <v>22</v>
      </c>
      <c r="B31" s="28" t="s">
        <v>267</v>
      </c>
      <c r="C31" s="168">
        <v>0.8</v>
      </c>
      <c r="D31" s="7"/>
      <c r="E31" s="7"/>
      <c r="F31" s="7"/>
      <c r="G31" s="7"/>
      <c r="H31" s="7">
        <v>0.8</v>
      </c>
      <c r="I31" s="7"/>
      <c r="J31" s="7"/>
      <c r="K31" s="7">
        <v>0.8</v>
      </c>
      <c r="L31" s="7"/>
      <c r="M31" s="7"/>
      <c r="N31" s="7"/>
      <c r="O31" s="7"/>
      <c r="P31" s="7"/>
      <c r="Q31" s="1"/>
      <c r="R31" s="1"/>
      <c r="S31" s="7"/>
      <c r="T31" s="7"/>
      <c r="U31" s="7"/>
      <c r="V31" s="7"/>
      <c r="W31" s="1"/>
      <c r="X31" s="1">
        <f t="shared" si="2"/>
        <v>1</v>
      </c>
      <c r="Y31" s="1">
        <f t="shared" si="3"/>
        <v>30</v>
      </c>
      <c r="Z31" s="1">
        <v>1</v>
      </c>
      <c r="AA31" s="1">
        <v>30</v>
      </c>
      <c r="AB31" s="7"/>
      <c r="AC31" s="7"/>
      <c r="AD31" s="1"/>
      <c r="AE31" s="1">
        <v>0.69</v>
      </c>
    </row>
    <row r="32" spans="1:37">
      <c r="A32" s="26">
        <v>23</v>
      </c>
      <c r="B32" s="28" t="s">
        <v>268</v>
      </c>
      <c r="C32" s="70">
        <v>6.907</v>
      </c>
      <c r="D32" s="1"/>
      <c r="E32" s="1"/>
      <c r="F32" s="1"/>
      <c r="G32" s="1"/>
      <c r="H32" s="1">
        <v>6.907</v>
      </c>
      <c r="I32" s="1"/>
      <c r="J32" s="1"/>
      <c r="K32" s="1"/>
      <c r="L32" s="1"/>
      <c r="M32" s="1">
        <v>6.907</v>
      </c>
      <c r="N32" s="1"/>
      <c r="O32" s="1"/>
      <c r="P32" s="1"/>
      <c r="Q32" s="1">
        <f>U32</f>
        <v>1</v>
      </c>
      <c r="R32" s="1">
        <f>V32</f>
        <v>18.8</v>
      </c>
      <c r="S32" s="1"/>
      <c r="T32" s="1"/>
      <c r="U32" s="1">
        <v>1</v>
      </c>
      <c r="V32" s="31">
        <v>18.8</v>
      </c>
      <c r="W32" s="1"/>
      <c r="X32" s="1">
        <f t="shared" si="2"/>
        <v>5</v>
      </c>
      <c r="Y32" s="1">
        <f t="shared" si="3"/>
        <v>116.57</v>
      </c>
      <c r="Z32" s="7">
        <v>5</v>
      </c>
      <c r="AA32" s="7">
        <v>116.57</v>
      </c>
      <c r="AB32" s="1"/>
      <c r="AC32" s="1"/>
      <c r="AD32" s="1"/>
      <c r="AE32" s="1">
        <v>5.83</v>
      </c>
    </row>
    <row r="33" spans="1:37" ht="51">
      <c r="A33" s="308">
        <v>24</v>
      </c>
      <c r="B33" s="389" t="s">
        <v>269</v>
      </c>
      <c r="C33" s="163">
        <v>9.4499999999999993</v>
      </c>
      <c r="D33" s="361"/>
      <c r="E33" s="361"/>
      <c r="F33" s="361"/>
      <c r="G33" s="361"/>
      <c r="H33" s="362">
        <v>9.968</v>
      </c>
      <c r="I33" s="361"/>
      <c r="J33" s="361"/>
      <c r="K33" s="362">
        <v>9.968</v>
      </c>
      <c r="L33" s="361"/>
      <c r="M33" s="361"/>
      <c r="N33" s="361"/>
      <c r="O33" s="361"/>
      <c r="P33" s="361"/>
      <c r="Q33" s="26">
        <f>U33</f>
        <v>1</v>
      </c>
      <c r="R33" s="26">
        <f>V33</f>
        <v>20.282</v>
      </c>
      <c r="S33" s="361"/>
      <c r="T33" s="361"/>
      <c r="U33" s="361">
        <v>1</v>
      </c>
      <c r="V33" s="361">
        <v>20.282</v>
      </c>
      <c r="W33" s="26"/>
      <c r="X33" s="26">
        <f t="shared" si="2"/>
        <v>6</v>
      </c>
      <c r="Y33" s="26">
        <f t="shared" si="3"/>
        <v>75.8</v>
      </c>
      <c r="Z33" s="361">
        <v>6</v>
      </c>
      <c r="AA33" s="361">
        <v>75.8</v>
      </c>
      <c r="AB33" s="361"/>
      <c r="AC33" s="361"/>
      <c r="AD33" s="26"/>
      <c r="AE33" s="26">
        <v>7.89</v>
      </c>
      <c r="AF33" s="224" t="s">
        <v>836</v>
      </c>
      <c r="AG33" s="215"/>
      <c r="AH33" s="215"/>
      <c r="AI33" s="215"/>
      <c r="AJ33" s="215"/>
    </row>
    <row r="34" spans="1:37">
      <c r="A34" s="308" t="s">
        <v>617</v>
      </c>
      <c r="B34" s="391"/>
      <c r="C34" s="171">
        <v>0.51800000000000002</v>
      </c>
      <c r="D34" s="7"/>
      <c r="E34" s="7"/>
      <c r="F34" s="7"/>
      <c r="G34" s="7"/>
      <c r="H34" s="94"/>
      <c r="I34" s="7"/>
      <c r="J34" s="7"/>
      <c r="K34" s="94"/>
      <c r="L34" s="7"/>
      <c r="M34" s="7"/>
      <c r="N34" s="7"/>
      <c r="O34" s="7"/>
      <c r="P34" s="7"/>
      <c r="Q34" s="1"/>
      <c r="R34" s="1"/>
      <c r="S34" s="7"/>
      <c r="T34" s="7"/>
      <c r="U34" s="7"/>
      <c r="V34" s="7"/>
      <c r="W34" s="1"/>
      <c r="X34" s="1"/>
      <c r="Y34" s="1"/>
      <c r="Z34" s="7"/>
      <c r="AA34" s="7"/>
      <c r="AB34" s="7"/>
      <c r="AC34" s="7"/>
      <c r="AD34" s="1"/>
      <c r="AE34" s="1"/>
      <c r="AF34" s="224"/>
      <c r="AG34" s="215"/>
      <c r="AH34" s="215"/>
      <c r="AI34" s="215"/>
      <c r="AJ34" s="215"/>
    </row>
    <row r="35" spans="1:37" ht="44.25" customHeight="1">
      <c r="A35" s="308">
        <v>25</v>
      </c>
      <c r="B35" s="28" t="s">
        <v>622</v>
      </c>
      <c r="C35" s="162">
        <v>2.407</v>
      </c>
      <c r="D35" s="145"/>
      <c r="E35" s="145"/>
      <c r="F35" s="145"/>
      <c r="G35" s="145"/>
      <c r="H35" s="145">
        <v>2.407</v>
      </c>
      <c r="I35" s="145"/>
      <c r="J35" s="145"/>
      <c r="K35" s="145">
        <v>2.407</v>
      </c>
      <c r="L35" s="145"/>
      <c r="M35" s="145"/>
      <c r="N35" s="145"/>
      <c r="O35" s="145"/>
      <c r="P35" s="145"/>
      <c r="Q35" s="26"/>
      <c r="R35" s="26"/>
      <c r="S35" s="145"/>
      <c r="T35" s="145"/>
      <c r="U35" s="145"/>
      <c r="V35" s="145"/>
      <c r="W35" s="26"/>
      <c r="X35" s="26"/>
      <c r="Y35" s="26"/>
      <c r="Z35" s="145"/>
      <c r="AA35" s="145"/>
      <c r="AB35" s="7"/>
      <c r="AC35" s="7"/>
      <c r="AD35" s="1"/>
      <c r="AE35" s="1"/>
      <c r="AF35" s="449" t="s">
        <v>823</v>
      </c>
      <c r="AG35" s="450"/>
      <c r="AH35" s="450"/>
      <c r="AI35" s="450"/>
      <c r="AJ35" s="450"/>
      <c r="AK35" s="450"/>
    </row>
    <row r="36" spans="1:37">
      <c r="A36" s="1"/>
      <c r="B36" s="1" t="s">
        <v>102</v>
      </c>
      <c r="C36" s="1">
        <f>SUM(C10:C35)</f>
        <v>162.91499999999999</v>
      </c>
      <c r="D36" s="1">
        <f t="shared" ref="D36:O36" si="4">SUM(D10:D33)</f>
        <v>0</v>
      </c>
      <c r="E36" s="1">
        <f t="shared" si="4"/>
        <v>0</v>
      </c>
      <c r="F36" s="1">
        <f t="shared" si="4"/>
        <v>0</v>
      </c>
      <c r="G36" s="1">
        <f t="shared" si="4"/>
        <v>43.947000000000003</v>
      </c>
      <c r="H36" s="1">
        <f>SUM(H10:H35)</f>
        <v>118.968</v>
      </c>
      <c r="I36" s="1">
        <f t="shared" si="4"/>
        <v>0</v>
      </c>
      <c r="J36" s="1">
        <f t="shared" si="4"/>
        <v>0</v>
      </c>
      <c r="K36" s="1">
        <f>SUM(K10:K35)</f>
        <v>154.01599999999999</v>
      </c>
      <c r="L36" s="1">
        <f t="shared" si="4"/>
        <v>1.992</v>
      </c>
      <c r="M36" s="1">
        <f t="shared" si="4"/>
        <v>6.907</v>
      </c>
      <c r="N36" s="1">
        <f t="shared" si="4"/>
        <v>0</v>
      </c>
      <c r="O36" s="1">
        <f t="shared" si="4"/>
        <v>0</v>
      </c>
      <c r="P36" s="1"/>
      <c r="Q36" s="1">
        <f t="shared" ref="Q36:AC36" si="5">SUM(Q10:Q33)</f>
        <v>5</v>
      </c>
      <c r="R36" s="48">
        <f t="shared" si="5"/>
        <v>188.80199999999999</v>
      </c>
      <c r="S36" s="1">
        <f t="shared" si="5"/>
        <v>0</v>
      </c>
      <c r="T36" s="1">
        <f t="shared" si="5"/>
        <v>0</v>
      </c>
      <c r="U36" s="1">
        <f t="shared" si="5"/>
        <v>5</v>
      </c>
      <c r="V36" s="48">
        <f t="shared" si="5"/>
        <v>188.80199999999999</v>
      </c>
      <c r="W36" s="1">
        <f t="shared" si="5"/>
        <v>0</v>
      </c>
      <c r="X36" s="1">
        <f t="shared" si="5"/>
        <v>125</v>
      </c>
      <c r="Y36" s="1">
        <f t="shared" si="5"/>
        <v>2295.44</v>
      </c>
      <c r="Z36" s="1">
        <f t="shared" si="5"/>
        <v>124</v>
      </c>
      <c r="AA36" s="1">
        <f t="shared" si="5"/>
        <v>2263.2399999999998</v>
      </c>
      <c r="AB36" s="1">
        <f t="shared" si="5"/>
        <v>1</v>
      </c>
      <c r="AC36" s="1">
        <f t="shared" si="5"/>
        <v>32.200000000000003</v>
      </c>
      <c r="AD36" s="1"/>
      <c r="AE36" s="1">
        <f>SUM(AE10:AE33)</f>
        <v>143.52099999999999</v>
      </c>
    </row>
    <row r="37" spans="1:37">
      <c r="A37" s="2" t="s">
        <v>73</v>
      </c>
    </row>
    <row r="38" spans="1:37">
      <c r="A38" s="22"/>
      <c r="D38" s="22"/>
    </row>
    <row r="40" spans="1:37">
      <c r="A40" s="6"/>
      <c r="D40" s="6"/>
    </row>
    <row r="41" spans="1:37">
      <c r="A41" s="6"/>
    </row>
    <row r="42" spans="1:37">
      <c r="A42" s="2" t="s">
        <v>73</v>
      </c>
    </row>
    <row r="43" spans="1:37">
      <c r="A43" s="6"/>
    </row>
    <row r="44" spans="1:37">
      <c r="A44" s="2" t="s">
        <v>73</v>
      </c>
    </row>
  </sheetData>
  <mergeCells count="22">
    <mergeCell ref="AF35:AK35"/>
    <mergeCell ref="A6:A8"/>
    <mergeCell ref="D7:D8"/>
    <mergeCell ref="U7:V7"/>
    <mergeCell ref="Q7:R7"/>
    <mergeCell ref="Q6:W6"/>
    <mergeCell ref="S7:T7"/>
    <mergeCell ref="AF24:AJ24"/>
    <mergeCell ref="AE6:AE8"/>
    <mergeCell ref="B6:B8"/>
    <mergeCell ref="C6:D6"/>
    <mergeCell ref="E6:I6"/>
    <mergeCell ref="J6:P6"/>
    <mergeCell ref="J7:L7"/>
    <mergeCell ref="M7:N7"/>
    <mergeCell ref="AF20:AK20"/>
    <mergeCell ref="B33:B34"/>
    <mergeCell ref="O7:P7"/>
    <mergeCell ref="AB7:AC7"/>
    <mergeCell ref="X6:AD6"/>
    <mergeCell ref="X7:Y7"/>
    <mergeCell ref="Z7:AA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67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5"/>
  <sheetViews>
    <sheetView zoomScale="130" zoomScaleNormal="130" workbookViewId="0">
      <pane ySplit="8" topLeftCell="A9" activePane="bottomLeft" state="frozen"/>
      <selection pane="bottomLeft" activeCell="AJ34" sqref="AJ34"/>
    </sheetView>
  </sheetViews>
  <sheetFormatPr defaultRowHeight="12.75"/>
  <cols>
    <col min="1" max="1" width="9.140625" style="2" customWidth="1"/>
    <col min="2" max="2" width="26.140625" style="2" customWidth="1"/>
    <col min="3" max="3" width="6.5703125" style="2" bestFit="1" customWidth="1"/>
    <col min="4" max="4" width="6.140625" style="2" customWidth="1"/>
    <col min="5" max="5" width="4.5703125" style="2" customWidth="1"/>
    <col min="6" max="6" width="4.7109375" style="2" customWidth="1"/>
    <col min="7" max="7" width="5.85546875" style="2" customWidth="1"/>
    <col min="8" max="8" width="6.140625" style="2" customWidth="1"/>
    <col min="9" max="9" width="5.42578125" style="2" customWidth="1"/>
    <col min="10" max="10" width="3.140625" style="2" customWidth="1"/>
    <col min="11" max="11" width="5.5703125" style="2" customWidth="1"/>
    <col min="12" max="12" width="5.85546875" style="2" bestFit="1" customWidth="1"/>
    <col min="13" max="13" width="6.140625" style="2" customWidth="1"/>
    <col min="14" max="14" width="5.85546875" style="2" bestFit="1" customWidth="1"/>
    <col min="15" max="15" width="4.5703125" style="2" customWidth="1"/>
    <col min="16" max="16" width="5.28515625" style="2" customWidth="1"/>
    <col min="17" max="17" width="3.42578125" style="2" customWidth="1"/>
    <col min="18" max="18" width="6.570312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6.5703125" style="2" customWidth="1"/>
    <col min="23" max="24" width="4" style="2" customWidth="1"/>
    <col min="25" max="25" width="7.140625" style="2" customWidth="1"/>
    <col min="26" max="26" width="3.7109375" style="2" customWidth="1"/>
    <col min="27" max="27" width="7.28515625" style="2" customWidth="1"/>
    <col min="28" max="28" width="3" style="2" customWidth="1"/>
    <col min="29" max="29" width="5.85546875" style="2" customWidth="1"/>
    <col min="30" max="30" width="4" style="2" bestFit="1" customWidth="1"/>
    <col min="31" max="31" width="4" style="2" customWidth="1"/>
    <col min="32" max="32" width="4.42578125" style="2" customWidth="1"/>
    <col min="33" max="34" width="5" style="2" customWidth="1"/>
    <col min="35" max="35" width="5.5703125" style="2" customWidth="1"/>
    <col min="36" max="36" width="92.42578125" style="2" customWidth="1"/>
    <col min="37" max="16384" width="9.140625" style="2"/>
  </cols>
  <sheetData>
    <row r="1" spans="1:49">
      <c r="A1" s="2" t="s">
        <v>73</v>
      </c>
    </row>
    <row r="2" spans="1:49" ht="15">
      <c r="AI2" s="10" t="s">
        <v>115</v>
      </c>
    </row>
    <row r="3" spans="1:49">
      <c r="A3" s="2" t="s">
        <v>73</v>
      </c>
    </row>
    <row r="4" spans="1:49" ht="15">
      <c r="A4" s="5" t="s">
        <v>705</v>
      </c>
    </row>
    <row r="5" spans="1:49">
      <c r="A5" s="2" t="s">
        <v>73</v>
      </c>
    </row>
    <row r="6" spans="1:49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442" t="s">
        <v>89</v>
      </c>
      <c r="Y6" s="443"/>
      <c r="Z6" s="443"/>
      <c r="AA6" s="443"/>
      <c r="AB6" s="443"/>
      <c r="AC6" s="443"/>
      <c r="AD6" s="443"/>
      <c r="AE6" s="443"/>
      <c r="AF6" s="443"/>
      <c r="AG6" s="443"/>
      <c r="AH6" s="444"/>
      <c r="AI6" s="389" t="s">
        <v>110</v>
      </c>
    </row>
    <row r="7" spans="1:49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435" t="s">
        <v>433</v>
      </c>
      <c r="AF7" s="435"/>
      <c r="AG7" s="435" t="s">
        <v>424</v>
      </c>
      <c r="AH7" s="435"/>
      <c r="AI7" s="390"/>
    </row>
    <row r="8" spans="1:49" ht="56.2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244" t="s">
        <v>422</v>
      </c>
      <c r="AF8" s="244" t="s">
        <v>109</v>
      </c>
      <c r="AG8" s="244" t="s">
        <v>422</v>
      </c>
      <c r="AH8" s="244" t="s">
        <v>109</v>
      </c>
      <c r="AI8" s="391"/>
    </row>
    <row r="9" spans="1:49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/>
      <c r="AF9" s="9"/>
      <c r="AG9" s="9"/>
      <c r="AH9" s="9"/>
      <c r="AI9" s="9">
        <v>31</v>
      </c>
    </row>
    <row r="10" spans="1:49" ht="12.75" customHeight="1">
      <c r="A10" s="26">
        <v>1</v>
      </c>
      <c r="B10" s="28" t="s">
        <v>169</v>
      </c>
      <c r="C10" s="169">
        <v>27.645</v>
      </c>
      <c r="D10" s="1">
        <v>7.2450000000000001</v>
      </c>
      <c r="E10" s="1"/>
      <c r="F10" s="48">
        <v>1.83</v>
      </c>
      <c r="G10" s="48">
        <v>18.57</v>
      </c>
      <c r="H10" s="48"/>
      <c r="I10" s="1"/>
      <c r="J10" s="1"/>
      <c r="K10" s="48">
        <v>20.399999999999999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 t="shared" ref="X10:X29" si="0">Z10+AB10</f>
        <v>19</v>
      </c>
      <c r="Y10" s="1">
        <f t="shared" ref="Y10:Y29" si="1">AA10+AC10</f>
        <v>471.8</v>
      </c>
      <c r="Z10" s="1">
        <v>16</v>
      </c>
      <c r="AA10" s="1">
        <v>378.6</v>
      </c>
      <c r="AB10" s="1">
        <v>3</v>
      </c>
      <c r="AC10" s="1">
        <v>93.2</v>
      </c>
      <c r="AD10" s="1"/>
      <c r="AE10" s="1"/>
      <c r="AF10" s="1"/>
      <c r="AG10" s="1"/>
      <c r="AH10" s="1"/>
      <c r="AI10" s="1">
        <v>25.95</v>
      </c>
      <c r="AJ10" s="236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</row>
    <row r="11" spans="1:49">
      <c r="A11" s="26">
        <v>2</v>
      </c>
      <c r="B11" s="157" t="s">
        <v>427</v>
      </c>
      <c r="C11" s="169">
        <v>19.5</v>
      </c>
      <c r="D11" s="48">
        <v>7</v>
      </c>
      <c r="E11" s="1"/>
      <c r="F11" s="48"/>
      <c r="G11" s="48">
        <v>12.5</v>
      </c>
      <c r="H11" s="48"/>
      <c r="I11" s="1"/>
      <c r="J11" s="1"/>
      <c r="K11" s="48">
        <v>12.5</v>
      </c>
      <c r="L11" s="1"/>
      <c r="M11" s="1"/>
      <c r="N11" s="1"/>
      <c r="O11" s="1"/>
      <c r="P11" s="1"/>
      <c r="Q11" s="1">
        <f t="shared" ref="Q11:R13" si="2">U11</f>
        <v>3</v>
      </c>
      <c r="R11" s="1">
        <f t="shared" si="2"/>
        <v>57.02</v>
      </c>
      <c r="S11" s="1"/>
      <c r="T11" s="1"/>
      <c r="U11" s="1">
        <v>3</v>
      </c>
      <c r="V11" s="1">
        <v>57.02</v>
      </c>
      <c r="W11" s="1"/>
      <c r="X11" s="1">
        <f>Z11+AB11+AG11</f>
        <v>18</v>
      </c>
      <c r="Y11" s="1">
        <f>AA11+AC11+AH11</f>
        <v>227.9</v>
      </c>
      <c r="Z11" s="1">
        <v>13</v>
      </c>
      <c r="AA11" s="1">
        <v>188.1</v>
      </c>
      <c r="AB11" s="1">
        <v>4</v>
      </c>
      <c r="AC11" s="1">
        <v>29</v>
      </c>
      <c r="AD11" s="1"/>
      <c r="AE11" s="1"/>
      <c r="AF11" s="1"/>
      <c r="AG11" s="1">
        <v>1</v>
      </c>
      <c r="AH11" s="1">
        <v>10.8</v>
      </c>
      <c r="AI11" s="1">
        <v>15.6</v>
      </c>
      <c r="AJ11" s="215"/>
    </row>
    <row r="12" spans="1:49">
      <c r="A12" s="26">
        <v>3</v>
      </c>
      <c r="B12" s="28" t="s">
        <v>270</v>
      </c>
      <c r="C12" s="169">
        <v>26.57</v>
      </c>
      <c r="D12" s="48">
        <v>6.65</v>
      </c>
      <c r="E12" s="1"/>
      <c r="F12" s="48"/>
      <c r="G12" s="48">
        <v>19.920000000000002</v>
      </c>
      <c r="H12" s="48"/>
      <c r="I12" s="1"/>
      <c r="J12" s="1"/>
      <c r="K12" s="48">
        <v>19.920000000000002</v>
      </c>
      <c r="L12" s="1"/>
      <c r="M12" s="1"/>
      <c r="N12" s="1"/>
      <c r="O12" s="1"/>
      <c r="P12" s="1"/>
      <c r="Q12" s="1">
        <f t="shared" si="2"/>
        <v>1</v>
      </c>
      <c r="R12" s="1">
        <f t="shared" si="2"/>
        <v>23.1</v>
      </c>
      <c r="S12" s="1"/>
      <c r="T12" s="1"/>
      <c r="U12" s="1">
        <v>1</v>
      </c>
      <c r="V12" s="1">
        <v>23.1</v>
      </c>
      <c r="W12" s="1"/>
      <c r="X12" s="1">
        <f t="shared" si="0"/>
        <v>19</v>
      </c>
      <c r="Y12" s="1">
        <f t="shared" si="1"/>
        <v>322.2</v>
      </c>
      <c r="Z12" s="1">
        <v>14</v>
      </c>
      <c r="AA12" s="1">
        <v>244.7</v>
      </c>
      <c r="AB12" s="1">
        <v>5</v>
      </c>
      <c r="AC12" s="1">
        <v>77.5</v>
      </c>
      <c r="AD12" s="1"/>
      <c r="AE12" s="1"/>
      <c r="AF12" s="1"/>
      <c r="AG12" s="1"/>
      <c r="AH12" s="1"/>
      <c r="AI12" s="1">
        <v>21.8</v>
      </c>
    </row>
    <row r="13" spans="1:49" ht="22.5">
      <c r="A13" s="26">
        <v>4</v>
      </c>
      <c r="B13" s="28" t="s">
        <v>271</v>
      </c>
      <c r="C13" s="169">
        <v>16.09</v>
      </c>
      <c r="D13" s="169">
        <v>10.34</v>
      </c>
      <c r="E13" s="1"/>
      <c r="F13" s="48"/>
      <c r="G13" s="48"/>
      <c r="H13" s="48">
        <v>5.75</v>
      </c>
      <c r="I13" s="1"/>
      <c r="J13" s="1"/>
      <c r="K13" s="48">
        <v>5.75</v>
      </c>
      <c r="L13" s="1"/>
      <c r="M13" s="1"/>
      <c r="N13" s="1"/>
      <c r="O13" s="1"/>
      <c r="P13" s="1"/>
      <c r="Q13" s="1">
        <f t="shared" si="2"/>
        <v>1</v>
      </c>
      <c r="R13" s="53">
        <v>15.5</v>
      </c>
      <c r="S13" s="1"/>
      <c r="T13" s="1"/>
      <c r="U13" s="1">
        <v>1</v>
      </c>
      <c r="V13" s="53">
        <v>15.5</v>
      </c>
      <c r="W13" s="1"/>
      <c r="X13" s="1">
        <f t="shared" si="0"/>
        <v>8</v>
      </c>
      <c r="Y13" s="1">
        <f t="shared" si="1"/>
        <v>119.4</v>
      </c>
      <c r="Z13" s="1">
        <v>8</v>
      </c>
      <c r="AA13" s="1">
        <v>119.4</v>
      </c>
      <c r="AB13" s="1"/>
      <c r="AC13" s="1"/>
      <c r="AD13" s="1"/>
      <c r="AE13" s="1"/>
      <c r="AF13" s="1"/>
      <c r="AG13" s="1"/>
      <c r="AH13" s="1"/>
      <c r="AI13" s="1">
        <v>5.0999999999999996</v>
      </c>
    </row>
    <row r="14" spans="1:49" ht="22.5">
      <c r="A14" s="54">
        <v>5</v>
      </c>
      <c r="B14" s="28" t="s">
        <v>428</v>
      </c>
      <c r="C14" s="169">
        <v>5.782</v>
      </c>
      <c r="D14" s="149">
        <v>0.52</v>
      </c>
      <c r="E14" s="56"/>
      <c r="F14" s="56"/>
      <c r="G14" s="56"/>
      <c r="H14" s="56">
        <v>5.2619999999999996</v>
      </c>
      <c r="I14" s="56"/>
      <c r="J14" s="56"/>
      <c r="K14" s="56">
        <v>5.2619999999999996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>
        <f t="shared" si="0"/>
        <v>2</v>
      </c>
      <c r="Y14" s="56">
        <v>24.4</v>
      </c>
      <c r="Z14" s="56">
        <v>2</v>
      </c>
      <c r="AA14" s="56">
        <v>24.4</v>
      </c>
      <c r="AB14" s="56"/>
      <c r="AC14" s="56"/>
      <c r="AD14" s="1"/>
      <c r="AE14" s="1"/>
      <c r="AF14" s="1"/>
      <c r="AG14" s="1"/>
      <c r="AH14" s="1"/>
      <c r="AI14" s="1">
        <v>6</v>
      </c>
    </row>
    <row r="15" spans="1:49" ht="33.75">
      <c r="A15" s="26">
        <v>6</v>
      </c>
      <c r="B15" s="28" t="s">
        <v>625</v>
      </c>
      <c r="C15" s="169">
        <v>4.5</v>
      </c>
      <c r="D15" s="48"/>
      <c r="E15" s="48"/>
      <c r="F15" s="48"/>
      <c r="G15" s="48">
        <v>4.5</v>
      </c>
      <c r="H15" s="48"/>
      <c r="I15" s="48"/>
      <c r="J15" s="48"/>
      <c r="K15" s="48">
        <v>4.5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>Z15+AB15</f>
        <v>5</v>
      </c>
      <c r="Y15" s="1">
        <f>AA15+AC15</f>
        <v>72.05</v>
      </c>
      <c r="Z15" s="1">
        <v>4</v>
      </c>
      <c r="AA15" s="1">
        <v>58.95</v>
      </c>
      <c r="AB15" s="1">
        <v>1</v>
      </c>
      <c r="AC15" s="1">
        <v>13.1</v>
      </c>
      <c r="AD15" s="1"/>
      <c r="AE15" s="1"/>
      <c r="AF15" s="1"/>
      <c r="AG15" s="1"/>
      <c r="AH15" s="1"/>
      <c r="AI15" s="1">
        <v>9.6999999999999993</v>
      </c>
      <c r="AJ15" s="215"/>
    </row>
    <row r="16" spans="1:49" ht="49.5" customHeight="1">
      <c r="A16" s="26">
        <v>7</v>
      </c>
      <c r="B16" s="157" t="s">
        <v>671</v>
      </c>
      <c r="C16" s="70">
        <v>0.86199999999999999</v>
      </c>
      <c r="D16" s="1"/>
      <c r="E16" s="1"/>
      <c r="F16" s="1"/>
      <c r="G16" s="1"/>
      <c r="H16" s="1"/>
      <c r="I16" s="1">
        <v>0.86199999999999999</v>
      </c>
      <c r="J16" s="1"/>
      <c r="K16" s="1">
        <v>0.86199999999999999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215"/>
    </row>
    <row r="17" spans="1:40" ht="78.75">
      <c r="A17" s="26">
        <v>8</v>
      </c>
      <c r="B17" s="157" t="s">
        <v>628</v>
      </c>
      <c r="C17" s="169">
        <v>16.100000000000001</v>
      </c>
      <c r="D17" s="1"/>
      <c r="E17" s="1"/>
      <c r="F17" s="1"/>
      <c r="G17" s="1"/>
      <c r="H17" s="48">
        <v>16.100000000000001</v>
      </c>
      <c r="I17" s="48"/>
      <c r="J17" s="48"/>
      <c r="K17" s="48">
        <v>16.100000000000001</v>
      </c>
      <c r="L17" s="1"/>
      <c r="M17" s="1"/>
      <c r="N17" s="1"/>
      <c r="O17" s="1"/>
      <c r="P17" s="1"/>
      <c r="Q17" s="1">
        <f>U17</f>
        <v>2</v>
      </c>
      <c r="R17" s="1">
        <f>V17</f>
        <v>152.86000000000001</v>
      </c>
      <c r="S17" s="1"/>
      <c r="T17" s="1"/>
      <c r="U17" s="1">
        <v>2</v>
      </c>
      <c r="V17" s="1">
        <v>152.86000000000001</v>
      </c>
      <c r="W17" s="1"/>
      <c r="X17" s="1">
        <f>Z17+AB17+AG17</f>
        <v>11</v>
      </c>
      <c r="Y17" s="1">
        <f>AA17+AC17+AH17</f>
        <v>168.3</v>
      </c>
      <c r="Z17" s="1">
        <v>7</v>
      </c>
      <c r="AA17" s="1">
        <v>117.2</v>
      </c>
      <c r="AB17" s="1">
        <v>2</v>
      </c>
      <c r="AC17" s="1">
        <v>22.3</v>
      </c>
      <c r="AD17" s="1"/>
      <c r="AE17" s="1"/>
      <c r="AF17" s="1"/>
      <c r="AG17" s="1">
        <v>2</v>
      </c>
      <c r="AH17" s="1">
        <v>28.8</v>
      </c>
      <c r="AI17" s="1">
        <v>15</v>
      </c>
      <c r="AJ17" s="215"/>
    </row>
    <row r="18" spans="1:40" ht="22.5">
      <c r="A18" s="26">
        <v>9</v>
      </c>
      <c r="B18" s="157" t="s">
        <v>272</v>
      </c>
      <c r="C18" s="169">
        <v>2.746</v>
      </c>
      <c r="D18" s="1"/>
      <c r="E18" s="1"/>
      <c r="F18" s="1"/>
      <c r="G18" s="1"/>
      <c r="H18" s="1">
        <v>2.746</v>
      </c>
      <c r="I18" s="1"/>
      <c r="J18" s="1"/>
      <c r="K18" s="1">
        <v>2.746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0"/>
        <v>2</v>
      </c>
      <c r="Y18" s="1">
        <f t="shared" si="1"/>
        <v>56.4</v>
      </c>
      <c r="Z18" s="1">
        <v>1</v>
      </c>
      <c r="AA18" s="1">
        <v>16.399999999999999</v>
      </c>
      <c r="AB18" s="1">
        <v>1</v>
      </c>
      <c r="AC18" s="1">
        <v>40</v>
      </c>
      <c r="AD18" s="1"/>
      <c r="AE18" s="1"/>
      <c r="AF18" s="1"/>
      <c r="AG18" s="1"/>
      <c r="AH18" s="1"/>
      <c r="AI18" s="1">
        <v>2.7</v>
      </c>
      <c r="AJ18" s="2" t="s">
        <v>779</v>
      </c>
    </row>
    <row r="19" spans="1:40" ht="45" customHeight="1">
      <c r="A19" s="26">
        <v>10</v>
      </c>
      <c r="B19" s="28" t="s">
        <v>273</v>
      </c>
      <c r="C19" s="169">
        <v>12.43</v>
      </c>
      <c r="D19" s="1"/>
      <c r="E19" s="1"/>
      <c r="F19" s="1"/>
      <c r="G19" s="1"/>
      <c r="H19" s="1">
        <v>12.43</v>
      </c>
      <c r="I19" s="1"/>
      <c r="J19" s="1"/>
      <c r="K19" s="1">
        <v>12.43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0"/>
        <v>9</v>
      </c>
      <c r="Y19" s="1">
        <f t="shared" si="1"/>
        <v>110.25</v>
      </c>
      <c r="Z19" s="1">
        <v>3</v>
      </c>
      <c r="AA19" s="1">
        <v>71.3</v>
      </c>
      <c r="AB19" s="1">
        <v>6</v>
      </c>
      <c r="AC19" s="1">
        <v>38.950000000000003</v>
      </c>
      <c r="AD19" s="1"/>
      <c r="AE19" s="1"/>
      <c r="AF19" s="1"/>
      <c r="AG19" s="1"/>
      <c r="AH19" s="1"/>
      <c r="AI19" s="1">
        <v>13.1</v>
      </c>
      <c r="AJ19" s="215"/>
    </row>
    <row r="20" spans="1:40" ht="22.5">
      <c r="A20" s="26">
        <v>11</v>
      </c>
      <c r="B20" s="28" t="s">
        <v>274</v>
      </c>
      <c r="C20" s="169">
        <v>8.85</v>
      </c>
      <c r="D20" s="1"/>
      <c r="E20" s="1"/>
      <c r="F20" s="1"/>
      <c r="G20" s="1"/>
      <c r="H20" s="1">
        <v>8.85</v>
      </c>
      <c r="I20" s="1"/>
      <c r="J20" s="1"/>
      <c r="K20" s="1">
        <v>8.85</v>
      </c>
      <c r="L20" s="1"/>
      <c r="M20" s="1"/>
      <c r="N20" s="1"/>
      <c r="O20" s="1"/>
      <c r="P20" s="1"/>
      <c r="Q20" s="1">
        <f>U20</f>
        <v>1</v>
      </c>
      <c r="R20" s="1">
        <f>V20</f>
        <v>40.24</v>
      </c>
      <c r="S20" s="1"/>
      <c r="T20" s="1"/>
      <c r="U20" s="1">
        <v>1</v>
      </c>
      <c r="V20" s="1">
        <v>40.24</v>
      </c>
      <c r="W20" s="1"/>
      <c r="X20" s="1">
        <f t="shared" si="0"/>
        <v>3</v>
      </c>
      <c r="Y20" s="1">
        <f t="shared" si="1"/>
        <v>58.7</v>
      </c>
      <c r="Z20" s="1">
        <v>3</v>
      </c>
      <c r="AA20" s="1">
        <v>58.7</v>
      </c>
      <c r="AB20" s="1"/>
      <c r="AC20" s="1"/>
      <c r="AD20" s="1"/>
      <c r="AE20" s="1"/>
      <c r="AF20" s="1"/>
      <c r="AG20" s="1"/>
      <c r="AH20" s="1"/>
      <c r="AI20" s="1">
        <v>11</v>
      </c>
    </row>
    <row r="21" spans="1:40" ht="22.5">
      <c r="A21" s="26">
        <v>12</v>
      </c>
      <c r="B21" s="157" t="s">
        <v>401</v>
      </c>
      <c r="C21" s="169">
        <v>15.4</v>
      </c>
      <c r="D21" s="1"/>
      <c r="E21" s="1"/>
      <c r="F21" s="1"/>
      <c r="G21" s="1"/>
      <c r="H21" s="1">
        <v>15.4</v>
      </c>
      <c r="I21" s="1"/>
      <c r="J21" s="1"/>
      <c r="K21" s="1">
        <v>15.4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0"/>
        <v>11</v>
      </c>
      <c r="Y21" s="1">
        <f t="shared" si="1"/>
        <v>205.35</v>
      </c>
      <c r="Z21" s="1">
        <v>8</v>
      </c>
      <c r="AA21" s="1">
        <v>159.25</v>
      </c>
      <c r="AB21" s="1">
        <v>3</v>
      </c>
      <c r="AC21" s="1">
        <v>46.1</v>
      </c>
      <c r="AD21" s="1"/>
      <c r="AE21" s="1"/>
      <c r="AF21" s="1"/>
      <c r="AG21" s="1"/>
      <c r="AH21" s="1"/>
      <c r="AI21" s="1">
        <v>15.5</v>
      </c>
    </row>
    <row r="22" spans="1:40">
      <c r="A22" s="26">
        <v>13</v>
      </c>
      <c r="B22" s="157" t="s">
        <v>275</v>
      </c>
      <c r="C22" s="169">
        <v>9.0299999999999994</v>
      </c>
      <c r="D22" s="1"/>
      <c r="E22" s="1"/>
      <c r="F22" s="1"/>
      <c r="G22" s="1"/>
      <c r="H22" s="1">
        <v>9.0299999999999994</v>
      </c>
      <c r="I22" s="1"/>
      <c r="J22" s="1"/>
      <c r="K22" s="1">
        <v>4.03</v>
      </c>
      <c r="L22" s="1"/>
      <c r="M22" s="1">
        <v>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0"/>
        <v>4</v>
      </c>
      <c r="Y22" s="1">
        <f t="shared" si="1"/>
        <v>105.56</v>
      </c>
      <c r="Z22" s="1">
        <v>4</v>
      </c>
      <c r="AA22" s="1">
        <v>105.56</v>
      </c>
      <c r="AB22" s="1"/>
      <c r="AC22" s="1"/>
      <c r="AD22" s="1"/>
      <c r="AE22" s="1"/>
      <c r="AF22" s="1"/>
      <c r="AG22" s="1"/>
      <c r="AH22" s="1"/>
      <c r="AI22" s="1">
        <v>7.7</v>
      </c>
    </row>
    <row r="23" spans="1:40" ht="45" customHeight="1">
      <c r="A23" s="26">
        <v>14</v>
      </c>
      <c r="B23" s="28" t="s">
        <v>276</v>
      </c>
      <c r="C23" s="169">
        <v>12.638</v>
      </c>
      <c r="D23" s="1"/>
      <c r="E23" s="1"/>
      <c r="F23" s="1"/>
      <c r="G23" s="1"/>
      <c r="H23" s="48">
        <v>12.638</v>
      </c>
      <c r="I23" s="1"/>
      <c r="J23" s="1"/>
      <c r="K23" s="48">
        <v>12.638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0"/>
        <v>3</v>
      </c>
      <c r="Y23" s="1">
        <f t="shared" si="1"/>
        <v>71.599999999999994</v>
      </c>
      <c r="Z23" s="1">
        <v>2</v>
      </c>
      <c r="AA23" s="1">
        <v>55.4</v>
      </c>
      <c r="AB23" s="1">
        <v>1</v>
      </c>
      <c r="AC23" s="1">
        <v>16.2</v>
      </c>
      <c r="AD23" s="1"/>
      <c r="AE23" s="1"/>
      <c r="AF23" s="1"/>
      <c r="AG23" s="1"/>
      <c r="AH23" s="1"/>
      <c r="AI23" s="1">
        <v>12.8</v>
      </c>
      <c r="AJ23" s="224"/>
      <c r="AK23" s="215"/>
      <c r="AL23" s="215"/>
      <c r="AM23" s="215"/>
      <c r="AN23" s="215"/>
    </row>
    <row r="24" spans="1:40" ht="23.25" customHeight="1">
      <c r="A24" s="26">
        <v>15</v>
      </c>
      <c r="B24" s="157" t="s">
        <v>277</v>
      </c>
      <c r="C24" s="169">
        <v>5.0039999999999996</v>
      </c>
      <c r="D24" s="1"/>
      <c r="E24" s="1"/>
      <c r="F24" s="1"/>
      <c r="G24" s="1"/>
      <c r="H24" s="48">
        <v>5.0039999999999996</v>
      </c>
      <c r="I24" s="1"/>
      <c r="J24" s="1"/>
      <c r="K24" s="48">
        <v>5.0039999999999996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0"/>
        <v>4</v>
      </c>
      <c r="Y24" s="1">
        <f t="shared" si="1"/>
        <v>54.8</v>
      </c>
      <c r="Z24" s="1">
        <v>3</v>
      </c>
      <c r="AA24" s="1">
        <v>41.4</v>
      </c>
      <c r="AB24" s="1">
        <v>1</v>
      </c>
      <c r="AC24" s="1">
        <v>13.4</v>
      </c>
      <c r="AD24" s="1"/>
      <c r="AE24" s="1"/>
      <c r="AF24" s="1"/>
      <c r="AG24" s="1"/>
      <c r="AH24" s="1"/>
      <c r="AI24" s="1">
        <v>4.5</v>
      </c>
    </row>
    <row r="25" spans="1:40" ht="22.5">
      <c r="A25" s="26">
        <v>16</v>
      </c>
      <c r="B25" s="28" t="s">
        <v>278</v>
      </c>
      <c r="C25" s="169">
        <v>4.3780000000000001</v>
      </c>
      <c r="D25" s="1"/>
      <c r="E25" s="1"/>
      <c r="F25" s="1"/>
      <c r="G25" s="1"/>
      <c r="H25" s="1">
        <v>4.3780000000000001</v>
      </c>
      <c r="I25" s="1"/>
      <c r="J25" s="1"/>
      <c r="K25" s="1">
        <v>4.3780000000000001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0"/>
        <v>5</v>
      </c>
      <c r="Y25" s="1">
        <f t="shared" si="1"/>
        <v>69.3</v>
      </c>
      <c r="Z25" s="1"/>
      <c r="AA25" s="1"/>
      <c r="AB25" s="1">
        <v>5</v>
      </c>
      <c r="AC25" s="1">
        <v>69.3</v>
      </c>
      <c r="AD25" s="1"/>
      <c r="AE25" s="1"/>
      <c r="AF25" s="1"/>
      <c r="AG25" s="1"/>
      <c r="AH25" s="1"/>
      <c r="AI25" s="1">
        <v>4.3</v>
      </c>
      <c r="AJ25" s="215"/>
    </row>
    <row r="26" spans="1:40" ht="22.5">
      <c r="A26" s="26">
        <v>17</v>
      </c>
      <c r="B26" s="157" t="s">
        <v>279</v>
      </c>
      <c r="C26" s="169">
        <v>4.8499999999999996</v>
      </c>
      <c r="D26" s="1"/>
      <c r="E26" s="1"/>
      <c r="F26" s="1"/>
      <c r="G26" s="1"/>
      <c r="H26" s="1">
        <v>4.8499999999999996</v>
      </c>
      <c r="I26" s="1"/>
      <c r="J26" s="1"/>
      <c r="K26" s="1">
        <v>4.8499999999999996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0"/>
        <v>5</v>
      </c>
      <c r="Y26" s="1">
        <f t="shared" si="1"/>
        <v>48</v>
      </c>
      <c r="Z26" s="1">
        <v>1</v>
      </c>
      <c r="AA26" s="1">
        <v>10.199999999999999</v>
      </c>
      <c r="AB26" s="1">
        <v>4</v>
      </c>
      <c r="AC26" s="1">
        <v>37.799999999999997</v>
      </c>
      <c r="AD26" s="1"/>
      <c r="AE26" s="1"/>
      <c r="AF26" s="1"/>
      <c r="AG26" s="1"/>
      <c r="AH26" s="1"/>
      <c r="AI26" s="1">
        <v>3.9</v>
      </c>
    </row>
    <row r="27" spans="1:40" ht="33.75">
      <c r="A27" s="26">
        <v>18</v>
      </c>
      <c r="B27" s="157" t="s">
        <v>514</v>
      </c>
      <c r="C27" s="169">
        <v>8.9499999999999993</v>
      </c>
      <c r="D27" s="1"/>
      <c r="E27" s="1"/>
      <c r="F27" s="1"/>
      <c r="G27" s="1"/>
      <c r="H27" s="1">
        <v>8.9499999999999993</v>
      </c>
      <c r="I27" s="1"/>
      <c r="J27" s="1"/>
      <c r="K27" s="1">
        <v>8.9499999999999993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0"/>
        <v>10</v>
      </c>
      <c r="Y27" s="1">
        <f t="shared" si="1"/>
        <v>160</v>
      </c>
      <c r="Z27" s="1">
        <v>1</v>
      </c>
      <c r="AA27" s="1">
        <v>25.6</v>
      </c>
      <c r="AB27" s="1">
        <v>9</v>
      </c>
      <c r="AC27" s="1">
        <v>134.4</v>
      </c>
      <c r="AD27" s="1"/>
      <c r="AE27" s="1"/>
      <c r="AF27" s="1"/>
      <c r="AG27" s="1"/>
      <c r="AH27" s="1"/>
      <c r="AI27" s="1">
        <v>7.7</v>
      </c>
    </row>
    <row r="28" spans="1:40" ht="33.75">
      <c r="A28" s="26">
        <v>19</v>
      </c>
      <c r="B28" s="157" t="s">
        <v>515</v>
      </c>
      <c r="C28" s="169">
        <v>0.152</v>
      </c>
      <c r="D28" s="1"/>
      <c r="E28" s="1"/>
      <c r="F28" s="1"/>
      <c r="G28" s="1"/>
      <c r="H28" s="1">
        <v>0.152</v>
      </c>
      <c r="I28" s="1"/>
      <c r="J28" s="1"/>
      <c r="K28" s="1">
        <v>0.152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 t="shared" si="0"/>
        <v>1</v>
      </c>
      <c r="Y28" s="1">
        <f t="shared" si="1"/>
        <v>10.8</v>
      </c>
      <c r="Z28" s="1"/>
      <c r="AA28" s="1"/>
      <c r="AB28" s="1">
        <v>1</v>
      </c>
      <c r="AC28" s="1">
        <v>10.8</v>
      </c>
      <c r="AD28" s="1"/>
      <c r="AE28" s="1"/>
      <c r="AF28" s="1"/>
      <c r="AG28" s="1"/>
      <c r="AH28" s="1"/>
      <c r="AI28" s="1">
        <v>0.14699999999999999</v>
      </c>
    </row>
    <row r="29" spans="1:40" ht="33.75">
      <c r="A29" s="26">
        <v>20</v>
      </c>
      <c r="B29" s="157" t="s">
        <v>402</v>
      </c>
      <c r="C29" s="169">
        <v>3.2</v>
      </c>
      <c r="D29" s="1"/>
      <c r="E29" s="1"/>
      <c r="F29" s="1"/>
      <c r="G29" s="1"/>
      <c r="H29" s="1">
        <v>3.2</v>
      </c>
      <c r="I29" s="1"/>
      <c r="J29" s="1"/>
      <c r="K29" s="1">
        <v>3.2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0"/>
        <v>3</v>
      </c>
      <c r="Y29" s="1">
        <f t="shared" si="1"/>
        <v>61</v>
      </c>
      <c r="Z29" s="1">
        <v>2</v>
      </c>
      <c r="AA29" s="1">
        <v>38.4</v>
      </c>
      <c r="AB29" s="1">
        <v>1</v>
      </c>
      <c r="AC29" s="1">
        <v>22.6</v>
      </c>
      <c r="AD29" s="1"/>
      <c r="AE29" s="1"/>
      <c r="AF29" s="1"/>
      <c r="AG29" s="1"/>
      <c r="AH29" s="1"/>
      <c r="AI29" s="1">
        <v>3</v>
      </c>
    </row>
    <row r="30" spans="1:40" ht="33.75">
      <c r="A30" s="26">
        <v>21</v>
      </c>
      <c r="B30" s="157" t="s">
        <v>280</v>
      </c>
      <c r="C30" s="169">
        <v>0.223</v>
      </c>
      <c r="D30" s="1"/>
      <c r="E30" s="1"/>
      <c r="F30" s="1"/>
      <c r="G30" s="1"/>
      <c r="H30" s="1">
        <v>0.223</v>
      </c>
      <c r="I30" s="1"/>
      <c r="J30" s="1"/>
      <c r="K30" s="1"/>
      <c r="L30" s="1">
        <v>0.223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>
        <v>0.25</v>
      </c>
    </row>
    <row r="31" spans="1:40" ht="33.75">
      <c r="A31" s="26">
        <v>22</v>
      </c>
      <c r="B31" s="157" t="s">
        <v>516</v>
      </c>
      <c r="C31" s="169">
        <v>1.26</v>
      </c>
      <c r="D31" s="1"/>
      <c r="E31" s="1"/>
      <c r="F31" s="1"/>
      <c r="G31" s="1"/>
      <c r="H31" s="1">
        <v>1.26</v>
      </c>
      <c r="I31" s="1"/>
      <c r="J31" s="1"/>
      <c r="K31" s="1">
        <v>1.26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>Z31+AB31+AG31</f>
        <v>3</v>
      </c>
      <c r="Y31" s="1">
        <f>AA31+AC31+AH31</f>
        <v>56.85</v>
      </c>
      <c r="Z31" s="1">
        <v>1</v>
      </c>
      <c r="AA31" s="1">
        <v>21.25</v>
      </c>
      <c r="AB31" s="1">
        <v>1</v>
      </c>
      <c r="AC31" s="1">
        <v>10.4</v>
      </c>
      <c r="AD31" s="1"/>
      <c r="AE31" s="1"/>
      <c r="AF31" s="1"/>
      <c r="AG31" s="1">
        <v>1</v>
      </c>
      <c r="AH31" s="1">
        <v>25.2</v>
      </c>
      <c r="AI31" s="1">
        <v>1.28</v>
      </c>
      <c r="AJ31" s="215"/>
    </row>
    <row r="32" spans="1:40" ht="76.5" customHeight="1">
      <c r="A32" s="26">
        <v>23</v>
      </c>
      <c r="B32" s="157" t="s">
        <v>672</v>
      </c>
      <c r="C32" s="169">
        <v>0.27800000000000002</v>
      </c>
      <c r="D32" s="1"/>
      <c r="E32" s="1"/>
      <c r="F32" s="1"/>
      <c r="G32" s="1"/>
      <c r="H32" s="1">
        <v>0.27800000000000002</v>
      </c>
      <c r="I32" s="1"/>
      <c r="J32" s="1"/>
      <c r="K32" s="1">
        <v>0.27800000000000002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f t="shared" ref="X32:Y36" si="3">Z32+AB32</f>
        <v>1</v>
      </c>
      <c r="Y32" s="1">
        <f t="shared" si="3"/>
        <v>14</v>
      </c>
      <c r="Z32" s="1">
        <v>1</v>
      </c>
      <c r="AA32" s="1">
        <v>14</v>
      </c>
      <c r="AB32" s="1"/>
      <c r="AC32" s="1"/>
      <c r="AD32" s="1"/>
      <c r="AE32" s="1"/>
      <c r="AF32" s="1"/>
      <c r="AG32" s="1"/>
      <c r="AH32" s="1"/>
      <c r="AI32" s="1">
        <v>0.34</v>
      </c>
    </row>
    <row r="33" spans="1:36" ht="78.75">
      <c r="A33" s="26">
        <v>24</v>
      </c>
      <c r="B33" s="157" t="s">
        <v>673</v>
      </c>
      <c r="C33" s="169">
        <v>3.02</v>
      </c>
      <c r="D33" s="1"/>
      <c r="E33" s="1"/>
      <c r="F33" s="1"/>
      <c r="G33" s="1"/>
      <c r="H33" s="1">
        <v>3.02</v>
      </c>
      <c r="I33" s="1"/>
      <c r="J33" s="1"/>
      <c r="K33" s="1">
        <v>3.02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f t="shared" si="3"/>
        <v>4</v>
      </c>
      <c r="Y33" s="1">
        <f t="shared" si="3"/>
        <v>66.5</v>
      </c>
      <c r="Z33" s="1">
        <v>3</v>
      </c>
      <c r="AA33" s="1">
        <v>43.3</v>
      </c>
      <c r="AB33" s="1">
        <v>1</v>
      </c>
      <c r="AC33" s="1">
        <v>23.2</v>
      </c>
      <c r="AD33" s="1"/>
      <c r="AE33" s="1"/>
      <c r="AF33" s="1"/>
      <c r="AG33" s="1"/>
      <c r="AH33" s="1"/>
      <c r="AI33" s="1">
        <v>2.6</v>
      </c>
    </row>
    <row r="34" spans="1:36" ht="25.5">
      <c r="A34" s="26">
        <v>25</v>
      </c>
      <c r="B34" s="157" t="s">
        <v>281</v>
      </c>
      <c r="C34" s="169">
        <v>3</v>
      </c>
      <c r="D34" s="1"/>
      <c r="E34" s="1"/>
      <c r="F34" s="1"/>
      <c r="G34" s="1"/>
      <c r="H34" s="1">
        <v>3</v>
      </c>
      <c r="I34" s="1"/>
      <c r="J34" s="1"/>
      <c r="K34" s="1">
        <v>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f>Z34+AG34</f>
        <v>4</v>
      </c>
      <c r="Y34" s="1">
        <f>AA34+AH34</f>
        <v>82.4</v>
      </c>
      <c r="Z34" s="1">
        <v>3</v>
      </c>
      <c r="AA34" s="1">
        <v>70.099999999999994</v>
      </c>
      <c r="AB34" s="1"/>
      <c r="AC34" s="1"/>
      <c r="AD34" s="1"/>
      <c r="AE34" s="1"/>
      <c r="AF34" s="1"/>
      <c r="AG34" s="1">
        <v>1</v>
      </c>
      <c r="AH34" s="1">
        <v>12.3</v>
      </c>
      <c r="AI34" s="1">
        <v>2.6</v>
      </c>
      <c r="AJ34" s="215" t="s">
        <v>789</v>
      </c>
    </row>
    <row r="35" spans="1:36" ht="51" customHeight="1">
      <c r="A35" s="26">
        <v>26</v>
      </c>
      <c r="B35" s="157" t="s">
        <v>674</v>
      </c>
      <c r="C35" s="169">
        <v>7.8</v>
      </c>
      <c r="D35" s="1"/>
      <c r="E35" s="1"/>
      <c r="F35" s="1"/>
      <c r="G35" s="1"/>
      <c r="H35" s="1">
        <v>7.8</v>
      </c>
      <c r="I35" s="1"/>
      <c r="J35" s="1"/>
      <c r="K35" s="1">
        <v>7.8</v>
      </c>
      <c r="L35" s="1"/>
      <c r="M35" s="1"/>
      <c r="N35" s="1"/>
      <c r="O35" s="1"/>
      <c r="P35" s="1"/>
      <c r="Q35" s="1">
        <f t="shared" ref="Q35:R38" si="4">U35</f>
        <v>1</v>
      </c>
      <c r="R35" s="1">
        <f t="shared" si="4"/>
        <v>23.5</v>
      </c>
      <c r="S35" s="1"/>
      <c r="T35" s="1"/>
      <c r="U35" s="1">
        <v>1</v>
      </c>
      <c r="V35" s="1">
        <v>23.5</v>
      </c>
      <c r="W35" s="1"/>
      <c r="X35" s="1">
        <f t="shared" si="3"/>
        <v>3</v>
      </c>
      <c r="Y35" s="1">
        <f t="shared" si="3"/>
        <v>46.8</v>
      </c>
      <c r="Z35" s="1">
        <v>3</v>
      </c>
      <c r="AA35" s="1">
        <v>46.8</v>
      </c>
      <c r="AB35" s="1"/>
      <c r="AC35" s="1"/>
      <c r="AD35" s="1"/>
      <c r="AE35" s="1"/>
      <c r="AF35" s="1"/>
      <c r="AG35" s="1"/>
      <c r="AH35" s="1"/>
      <c r="AI35" s="1">
        <v>6.7</v>
      </c>
      <c r="AJ35" s="2" t="s">
        <v>727</v>
      </c>
    </row>
    <row r="36" spans="1:36" ht="18.75" customHeight="1">
      <c r="A36" s="26">
        <v>27</v>
      </c>
      <c r="B36" s="451" t="s">
        <v>609</v>
      </c>
      <c r="C36" s="169">
        <v>5.7619999999999996</v>
      </c>
      <c r="D36" s="1"/>
      <c r="E36" s="1"/>
      <c r="F36" s="1"/>
      <c r="G36" s="1"/>
      <c r="H36" s="1">
        <v>6.8</v>
      </c>
      <c r="I36" s="1"/>
      <c r="J36" s="1"/>
      <c r="K36" s="1">
        <v>6.8</v>
      </c>
      <c r="L36" s="1"/>
      <c r="M36" s="1"/>
      <c r="N36" s="1"/>
      <c r="O36" s="1"/>
      <c r="P36" s="1"/>
      <c r="Q36" s="1">
        <f t="shared" si="4"/>
        <v>2</v>
      </c>
      <c r="R36" s="1">
        <f t="shared" si="4"/>
        <v>78.2</v>
      </c>
      <c r="S36" s="1"/>
      <c r="T36" s="1"/>
      <c r="U36" s="1">
        <v>2</v>
      </c>
      <c r="V36" s="1">
        <v>78.2</v>
      </c>
      <c r="W36" s="1"/>
      <c r="X36" s="1">
        <f t="shared" si="3"/>
        <v>3</v>
      </c>
      <c r="Y36" s="1">
        <f t="shared" si="3"/>
        <v>36.5</v>
      </c>
      <c r="Z36" s="1">
        <v>3</v>
      </c>
      <c r="AA36" s="1">
        <v>36.5</v>
      </c>
      <c r="AB36" s="1"/>
      <c r="AC36" s="1"/>
      <c r="AD36" s="1"/>
      <c r="AE36" s="1"/>
      <c r="AF36" s="1"/>
      <c r="AG36" s="1"/>
      <c r="AH36" s="1"/>
      <c r="AI36" s="1">
        <v>5.8</v>
      </c>
      <c r="AJ36" s="2" t="s">
        <v>756</v>
      </c>
    </row>
    <row r="37" spans="1:36" ht="27" customHeight="1">
      <c r="A37" s="26" t="s">
        <v>617</v>
      </c>
      <c r="B37" s="452"/>
      <c r="C37" s="169">
        <v>1.038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6" ht="78.75">
      <c r="A38" s="26">
        <v>28</v>
      </c>
      <c r="B38" s="157" t="s">
        <v>675</v>
      </c>
      <c r="C38" s="169">
        <v>4.7830000000000004</v>
      </c>
      <c r="D38" s="1"/>
      <c r="E38" s="1"/>
      <c r="F38" s="1"/>
      <c r="G38" s="1"/>
      <c r="H38" s="70">
        <v>4.7830000000000004</v>
      </c>
      <c r="I38" s="1"/>
      <c r="J38" s="1"/>
      <c r="K38" s="70">
        <v>4.7830000000000004</v>
      </c>
      <c r="L38" s="1"/>
      <c r="M38" s="1"/>
      <c r="N38" s="1"/>
      <c r="O38" s="1"/>
      <c r="P38" s="1"/>
      <c r="Q38" s="1">
        <f t="shared" si="4"/>
        <v>1</v>
      </c>
      <c r="R38" s="1">
        <f t="shared" si="4"/>
        <v>26.79</v>
      </c>
      <c r="S38" s="1"/>
      <c r="T38" s="1"/>
      <c r="U38" s="1">
        <v>1</v>
      </c>
      <c r="V38" s="1">
        <v>26.79</v>
      </c>
      <c r="W38" s="1"/>
      <c r="X38" s="1">
        <f>Z38+AB38+AG38</f>
        <v>7</v>
      </c>
      <c r="Y38" s="1">
        <f>AA38+AC38+AH38</f>
        <v>91.65</v>
      </c>
      <c r="Z38" s="1">
        <v>4</v>
      </c>
      <c r="AA38" s="1">
        <v>46.7</v>
      </c>
      <c r="AB38" s="1">
        <v>2</v>
      </c>
      <c r="AC38" s="1">
        <v>20.9</v>
      </c>
      <c r="AD38" s="1"/>
      <c r="AE38" s="1"/>
      <c r="AF38" s="1"/>
      <c r="AG38" s="1">
        <v>1</v>
      </c>
      <c r="AH38" s="1">
        <v>24.05</v>
      </c>
      <c r="AI38" s="1">
        <v>3.8</v>
      </c>
      <c r="AJ38" s="303"/>
    </row>
    <row r="39" spans="1:36" ht="22.5">
      <c r="A39" s="26">
        <v>29</v>
      </c>
      <c r="B39" s="157" t="s">
        <v>282</v>
      </c>
      <c r="C39" s="171">
        <v>2.1349999999999998</v>
      </c>
      <c r="D39" s="7"/>
      <c r="E39" s="7"/>
      <c r="F39" s="7"/>
      <c r="G39" s="7"/>
      <c r="H39" s="7"/>
      <c r="I39" s="7">
        <v>2.1349999999999998</v>
      </c>
      <c r="J39" s="7"/>
      <c r="K39" s="7">
        <v>2.1349999999999998</v>
      </c>
      <c r="L39" s="7"/>
      <c r="M39" s="7"/>
      <c r="N39" s="7"/>
      <c r="O39" s="7"/>
      <c r="P39" s="7"/>
      <c r="Q39" s="1"/>
      <c r="R39" s="1"/>
      <c r="S39" s="7"/>
      <c r="T39" s="7"/>
      <c r="U39" s="7"/>
      <c r="V39" s="7"/>
      <c r="W39" s="7"/>
      <c r="X39" s="1">
        <f>Z39+AE39+AG39</f>
        <v>3</v>
      </c>
      <c r="Y39" s="1">
        <f>AA39+AF39+AH39</f>
        <v>41.5</v>
      </c>
      <c r="Z39" s="1">
        <v>1</v>
      </c>
      <c r="AA39" s="1">
        <v>22.1</v>
      </c>
      <c r="AB39" s="7"/>
      <c r="AC39" s="7"/>
      <c r="AD39" s="1"/>
      <c r="AE39" s="1">
        <v>1</v>
      </c>
      <c r="AF39" s="1">
        <v>10.1</v>
      </c>
      <c r="AG39" s="1">
        <v>1</v>
      </c>
      <c r="AH39" s="1">
        <v>9.3000000000000007</v>
      </c>
      <c r="AI39" s="1">
        <v>2.7</v>
      </c>
      <c r="AJ39" s="215"/>
    </row>
    <row r="40" spans="1:36" ht="33.75">
      <c r="A40" s="26">
        <v>30</v>
      </c>
      <c r="B40" s="157" t="s">
        <v>517</v>
      </c>
      <c r="C40" s="171">
        <v>2.9449999999999998</v>
      </c>
      <c r="D40" s="7"/>
      <c r="E40" s="7"/>
      <c r="F40" s="7"/>
      <c r="G40" s="7"/>
      <c r="H40" s="7"/>
      <c r="I40" s="7">
        <v>2.9449999999999998</v>
      </c>
      <c r="J40" s="7"/>
      <c r="K40" s="7"/>
      <c r="L40" s="7">
        <v>2.9449999999999998</v>
      </c>
      <c r="M40" s="7"/>
      <c r="N40" s="7"/>
      <c r="O40" s="7"/>
      <c r="P40" s="7"/>
      <c r="Q40" s="1"/>
      <c r="R40" s="1"/>
      <c r="S40" s="7"/>
      <c r="T40" s="7"/>
      <c r="U40" s="7"/>
      <c r="V40" s="7"/>
      <c r="W40" s="7"/>
      <c r="X40" s="1">
        <f>Z40+AB40</f>
        <v>4</v>
      </c>
      <c r="Y40" s="1">
        <f>AA40+AC40</f>
        <v>50.2</v>
      </c>
      <c r="Z40" s="7">
        <v>3</v>
      </c>
      <c r="AA40" s="7">
        <v>38.5</v>
      </c>
      <c r="AB40" s="7">
        <v>1</v>
      </c>
      <c r="AC40" s="7">
        <v>11.7</v>
      </c>
      <c r="AD40" s="1"/>
      <c r="AE40" s="1"/>
      <c r="AF40" s="1"/>
      <c r="AG40" s="1"/>
      <c r="AH40" s="1"/>
      <c r="AI40" s="1">
        <v>1.4</v>
      </c>
    </row>
    <row r="41" spans="1:36" ht="33.75">
      <c r="A41" s="26">
        <v>31</v>
      </c>
      <c r="B41" s="157" t="s">
        <v>518</v>
      </c>
      <c r="C41" s="171">
        <v>1.8240000000000001</v>
      </c>
      <c r="D41" s="7"/>
      <c r="E41" s="7"/>
      <c r="F41" s="7"/>
      <c r="G41" s="7"/>
      <c r="H41" s="7"/>
      <c r="I41" s="7">
        <v>1.8240000000000001</v>
      </c>
      <c r="J41" s="7"/>
      <c r="K41" s="7"/>
      <c r="L41" s="7">
        <v>1.8240000000000001</v>
      </c>
      <c r="M41" s="7"/>
      <c r="N41" s="7"/>
      <c r="O41" s="7"/>
      <c r="P41" s="7"/>
      <c r="Q41" s="1"/>
      <c r="R41" s="1"/>
      <c r="S41" s="7"/>
      <c r="T41" s="7"/>
      <c r="U41" s="7"/>
      <c r="V41" s="7"/>
      <c r="W41" s="1"/>
      <c r="X41" s="1">
        <f>Z41+AB41</f>
        <v>2</v>
      </c>
      <c r="Y41" s="1">
        <f>AA41+AC41</f>
        <v>29.5</v>
      </c>
      <c r="Z41" s="7">
        <v>2</v>
      </c>
      <c r="AA41" s="7">
        <v>29.5</v>
      </c>
      <c r="AB41" s="7"/>
      <c r="AC41" s="7"/>
      <c r="AD41" s="1"/>
      <c r="AE41" s="1"/>
      <c r="AF41" s="1"/>
      <c r="AG41" s="1"/>
      <c r="AH41" s="1"/>
      <c r="AI41" s="1">
        <v>2.7</v>
      </c>
    </row>
    <row r="42" spans="1:36">
      <c r="A42" s="26">
        <v>32</v>
      </c>
      <c r="B42" s="158" t="s">
        <v>283</v>
      </c>
      <c r="C42" s="171">
        <v>1.65</v>
      </c>
      <c r="D42" s="7"/>
      <c r="E42" s="7"/>
      <c r="F42" s="7"/>
      <c r="G42" s="7"/>
      <c r="H42" s="94">
        <v>1.65</v>
      </c>
      <c r="I42" s="7"/>
      <c r="J42" s="7"/>
      <c r="K42" s="94">
        <v>1.65</v>
      </c>
      <c r="L42" s="7"/>
      <c r="M42" s="7"/>
      <c r="N42" s="7"/>
      <c r="O42" s="7"/>
      <c r="P42" s="7"/>
      <c r="Q42" s="1"/>
      <c r="R42" s="1"/>
      <c r="S42" s="7"/>
      <c r="T42" s="7"/>
      <c r="U42" s="7"/>
      <c r="V42" s="7"/>
      <c r="W42" s="1"/>
      <c r="X42" s="1"/>
      <c r="Y42" s="1"/>
      <c r="Z42" s="7"/>
      <c r="AA42" s="7"/>
      <c r="AB42" s="7"/>
      <c r="AC42" s="7"/>
      <c r="AD42" s="1"/>
      <c r="AE42" s="1"/>
      <c r="AF42" s="1"/>
      <c r="AG42" s="1"/>
      <c r="AH42" s="1"/>
      <c r="AI42" s="1">
        <v>1.3</v>
      </c>
    </row>
    <row r="43" spans="1:36" ht="22.5">
      <c r="A43" s="26">
        <v>33</v>
      </c>
      <c r="B43" s="157" t="s">
        <v>284</v>
      </c>
      <c r="C43" s="169">
        <v>0.92200000000000004</v>
      </c>
      <c r="D43" s="1"/>
      <c r="E43" s="1"/>
      <c r="F43" s="1"/>
      <c r="G43" s="1"/>
      <c r="H43" s="1">
        <v>0.92200000000000004</v>
      </c>
      <c r="I43" s="1"/>
      <c r="J43" s="1"/>
      <c r="K43" s="1">
        <v>0.92200000000000004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>
        <f t="shared" ref="X43:Y45" si="5">Z43+AB43</f>
        <v>1</v>
      </c>
      <c r="Y43" s="1">
        <f t="shared" si="5"/>
        <v>12</v>
      </c>
      <c r="Z43" s="1">
        <v>1</v>
      </c>
      <c r="AA43" s="1">
        <v>12</v>
      </c>
      <c r="AB43" s="1"/>
      <c r="AC43" s="1"/>
      <c r="AD43" s="1"/>
      <c r="AE43" s="1"/>
      <c r="AF43" s="1"/>
      <c r="AG43" s="1"/>
      <c r="AH43" s="1"/>
      <c r="AI43" s="1">
        <v>0.9</v>
      </c>
    </row>
    <row r="44" spans="1:36" ht="22.5" customHeight="1">
      <c r="A44" s="26">
        <v>34</v>
      </c>
      <c r="B44" s="157" t="s">
        <v>610</v>
      </c>
      <c r="C44" s="169">
        <v>0.81599999999999995</v>
      </c>
      <c r="D44" s="1"/>
      <c r="E44" s="1"/>
      <c r="F44" s="1"/>
      <c r="G44" s="1"/>
      <c r="H44" s="1">
        <v>0.81599999999999995</v>
      </c>
      <c r="I44" s="1"/>
      <c r="J44" s="1"/>
      <c r="K44" s="1">
        <v>0.81599999999999995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f t="shared" si="5"/>
        <v>3</v>
      </c>
      <c r="Y44" s="1">
        <f t="shared" si="5"/>
        <v>26</v>
      </c>
      <c r="Z44" s="1">
        <v>2</v>
      </c>
      <c r="AA44" s="1">
        <v>20.399999999999999</v>
      </c>
      <c r="AB44" s="1">
        <v>1</v>
      </c>
      <c r="AC44" s="1">
        <v>5.6</v>
      </c>
      <c r="AD44" s="1"/>
      <c r="AE44" s="1"/>
      <c r="AF44" s="1"/>
      <c r="AG44" s="1"/>
      <c r="AH44" s="1"/>
      <c r="AI44" s="1">
        <v>0.7</v>
      </c>
    </row>
    <row r="45" spans="1:36" ht="22.5">
      <c r="A45" s="26">
        <v>35</v>
      </c>
      <c r="B45" s="157" t="s">
        <v>285</v>
      </c>
      <c r="C45" s="171">
        <v>1.4350000000000001</v>
      </c>
      <c r="D45" s="7"/>
      <c r="E45" s="7"/>
      <c r="F45" s="7"/>
      <c r="G45" s="7"/>
      <c r="H45" s="7"/>
      <c r="I45" s="7">
        <v>1.4350000000000001</v>
      </c>
      <c r="J45" s="7"/>
      <c r="K45" s="7">
        <v>1.4350000000000001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f t="shared" si="5"/>
        <v>3</v>
      </c>
      <c r="Y45" s="1">
        <f t="shared" si="5"/>
        <v>50.7</v>
      </c>
      <c r="Z45" s="1">
        <v>1</v>
      </c>
      <c r="AA45" s="1">
        <v>24</v>
      </c>
      <c r="AB45" s="1">
        <v>2</v>
      </c>
      <c r="AC45" s="1">
        <v>26.7</v>
      </c>
      <c r="AD45" s="1"/>
      <c r="AE45" s="1"/>
      <c r="AF45" s="1"/>
      <c r="AG45" s="1"/>
      <c r="AH45" s="1"/>
      <c r="AI45" s="1">
        <v>1.3</v>
      </c>
    </row>
    <row r="46" spans="1:36" ht="33.75">
      <c r="A46" s="26">
        <v>36</v>
      </c>
      <c r="B46" s="157" t="s">
        <v>286</v>
      </c>
      <c r="C46" s="171">
        <v>0.17399999999999999</v>
      </c>
      <c r="D46" s="7"/>
      <c r="E46" s="7"/>
      <c r="F46" s="7"/>
      <c r="G46" s="7"/>
      <c r="H46" s="7">
        <v>0.17399999999999999</v>
      </c>
      <c r="I46" s="7"/>
      <c r="J46" s="7"/>
      <c r="K46" s="7">
        <v>0.17399999999999999</v>
      </c>
      <c r="L46" s="7"/>
      <c r="M46" s="7"/>
      <c r="N46" s="7"/>
      <c r="O46" s="7"/>
      <c r="P46" s="7"/>
      <c r="Q46" s="1"/>
      <c r="R46" s="1"/>
      <c r="S46" s="7"/>
      <c r="T46" s="7"/>
      <c r="U46" s="7"/>
      <c r="V46" s="7"/>
      <c r="W46" s="1"/>
      <c r="X46" s="1"/>
      <c r="Y46" s="1"/>
      <c r="Z46" s="7"/>
      <c r="AA46" s="7"/>
      <c r="AB46" s="7"/>
      <c r="AC46" s="7"/>
      <c r="AD46" s="1"/>
      <c r="AE46" s="1"/>
      <c r="AF46" s="1"/>
      <c r="AG46" s="1"/>
      <c r="AH46" s="1"/>
      <c r="AI46" s="1">
        <v>0.26</v>
      </c>
    </row>
    <row r="47" spans="1:36" ht="33.75">
      <c r="A47" s="26">
        <v>37</v>
      </c>
      <c r="B47" s="157" t="s">
        <v>519</v>
      </c>
      <c r="C47" s="169">
        <v>1.7350000000000001</v>
      </c>
      <c r="D47" s="1"/>
      <c r="E47" s="1"/>
      <c r="F47" s="1"/>
      <c r="G47" s="1"/>
      <c r="H47" s="1">
        <v>1.7350000000000001</v>
      </c>
      <c r="I47" s="1"/>
      <c r="J47" s="1"/>
      <c r="K47" s="1">
        <v>1.7350000000000001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>
        <f t="shared" ref="X47:Y49" si="6">Z47+AB47</f>
        <v>3</v>
      </c>
      <c r="Y47" s="1">
        <f t="shared" si="6"/>
        <v>63.4</v>
      </c>
      <c r="Z47" s="1">
        <v>3</v>
      </c>
      <c r="AA47" s="1">
        <v>63.4</v>
      </c>
      <c r="AB47" s="1"/>
      <c r="AC47" s="1"/>
      <c r="AD47" s="1"/>
      <c r="AE47" s="1"/>
      <c r="AF47" s="1"/>
      <c r="AG47" s="1"/>
      <c r="AH47" s="1"/>
      <c r="AI47" s="1">
        <v>1.46</v>
      </c>
    </row>
    <row r="48" spans="1:36">
      <c r="A48" s="26">
        <v>38</v>
      </c>
      <c r="B48" s="157" t="s">
        <v>287</v>
      </c>
      <c r="C48" s="171">
        <v>2.81</v>
      </c>
      <c r="D48" s="7"/>
      <c r="E48" s="7"/>
      <c r="F48" s="7"/>
      <c r="G48" s="7"/>
      <c r="H48" s="7"/>
      <c r="I48" s="94">
        <v>2.81</v>
      </c>
      <c r="J48" s="7"/>
      <c r="K48" s="94">
        <v>2.81</v>
      </c>
      <c r="L48" s="7"/>
      <c r="M48" s="94"/>
      <c r="N48" s="7"/>
      <c r="O48" s="7"/>
      <c r="P48" s="7"/>
      <c r="Q48" s="1"/>
      <c r="R48" s="1"/>
      <c r="S48" s="7"/>
      <c r="T48" s="7"/>
      <c r="U48" s="7"/>
      <c r="V48" s="7"/>
      <c r="W48" s="1"/>
      <c r="X48" s="1">
        <f t="shared" si="6"/>
        <v>2</v>
      </c>
      <c r="Y48" s="1">
        <f t="shared" si="6"/>
        <v>30</v>
      </c>
      <c r="Z48" s="1">
        <v>2</v>
      </c>
      <c r="AA48" s="1">
        <v>30</v>
      </c>
      <c r="AB48" s="7"/>
      <c r="AC48" s="7"/>
      <c r="AD48" s="1"/>
      <c r="AE48" s="1"/>
      <c r="AF48" s="1"/>
      <c r="AG48" s="1"/>
      <c r="AH48" s="1"/>
      <c r="AI48" s="1">
        <v>2.1</v>
      </c>
      <c r="AJ48" s="215"/>
    </row>
    <row r="49" spans="1:40" ht="22.5">
      <c r="A49" s="26">
        <v>39</v>
      </c>
      <c r="B49" s="157" t="s">
        <v>288</v>
      </c>
      <c r="C49" s="169">
        <v>1.5620000000000001</v>
      </c>
      <c r="D49" s="1"/>
      <c r="E49" s="1"/>
      <c r="F49" s="1"/>
      <c r="G49" s="1"/>
      <c r="H49" s="1"/>
      <c r="I49" s="1">
        <v>1.5620000000000001</v>
      </c>
      <c r="J49" s="1"/>
      <c r="K49" s="1">
        <v>1.5620000000000001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f t="shared" si="6"/>
        <v>2</v>
      </c>
      <c r="Y49" s="1">
        <f t="shared" si="6"/>
        <v>36.9</v>
      </c>
      <c r="Z49" s="7"/>
      <c r="AA49" s="7"/>
      <c r="AB49" s="1">
        <v>2</v>
      </c>
      <c r="AC49" s="1">
        <v>36.9</v>
      </c>
      <c r="AD49" s="1"/>
      <c r="AE49" s="1"/>
      <c r="AF49" s="1"/>
      <c r="AG49" s="1"/>
      <c r="AH49" s="1"/>
      <c r="AI49" s="1">
        <v>1.37</v>
      </c>
    </row>
    <row r="50" spans="1:40" ht="22.5">
      <c r="A50" s="26">
        <v>40</v>
      </c>
      <c r="B50" s="157" t="s">
        <v>289</v>
      </c>
      <c r="C50" s="171">
        <v>1.962</v>
      </c>
      <c r="D50" s="7"/>
      <c r="E50" s="7"/>
      <c r="F50" s="7"/>
      <c r="G50" s="7"/>
      <c r="H50" s="7"/>
      <c r="I50" s="7">
        <v>1.962</v>
      </c>
      <c r="J50" s="7"/>
      <c r="K50" s="7">
        <v>1.962</v>
      </c>
      <c r="L50" s="7"/>
      <c r="M50" s="7"/>
      <c r="N50" s="7"/>
      <c r="O50" s="7"/>
      <c r="P50" s="7"/>
      <c r="Q50" s="1"/>
      <c r="R50" s="1"/>
      <c r="S50" s="7"/>
      <c r="T50" s="7"/>
      <c r="U50" s="7"/>
      <c r="V50" s="7"/>
      <c r="W50" s="1"/>
      <c r="X50" s="1"/>
      <c r="Y50" s="1"/>
      <c r="Z50" s="7"/>
      <c r="AA50" s="7"/>
      <c r="AB50" s="7"/>
      <c r="AC50" s="7"/>
      <c r="AD50" s="1"/>
      <c r="AE50" s="1"/>
      <c r="AF50" s="1"/>
      <c r="AG50" s="1"/>
      <c r="AH50" s="1"/>
      <c r="AI50" s="1">
        <v>1.76</v>
      </c>
    </row>
    <row r="51" spans="1:40" ht="27.75" customHeight="1">
      <c r="A51" s="26">
        <v>41</v>
      </c>
      <c r="B51" s="157" t="s">
        <v>290</v>
      </c>
      <c r="C51" s="171">
        <v>7.91</v>
      </c>
      <c r="D51" s="7"/>
      <c r="E51" s="7">
        <v>1.1200000000000001</v>
      </c>
      <c r="F51" s="7">
        <v>6.79</v>
      </c>
      <c r="G51" s="7"/>
      <c r="H51" s="7"/>
      <c r="I51" s="7"/>
      <c r="J51" s="7"/>
      <c r="K51" s="7">
        <v>7.91</v>
      </c>
      <c r="L51" s="7"/>
      <c r="M51" s="7"/>
      <c r="N51" s="7"/>
      <c r="O51" s="7"/>
      <c r="P51" s="7"/>
      <c r="Q51" s="1">
        <f>U51</f>
        <v>1</v>
      </c>
      <c r="R51" s="31">
        <f>V51</f>
        <v>150.84</v>
      </c>
      <c r="S51" s="7"/>
      <c r="T51" s="7"/>
      <c r="U51" s="7">
        <v>1</v>
      </c>
      <c r="V51" s="50">
        <v>150.84</v>
      </c>
      <c r="W51" s="1"/>
      <c r="X51" s="1">
        <f>Z51+AB51</f>
        <v>4</v>
      </c>
      <c r="Y51" s="1">
        <v>86.2</v>
      </c>
      <c r="Z51" s="7">
        <v>4</v>
      </c>
      <c r="AA51" s="7">
        <v>86.2</v>
      </c>
      <c r="AB51" s="7"/>
      <c r="AC51" s="7"/>
      <c r="AD51" s="1"/>
      <c r="AE51" s="1"/>
      <c r="AF51" s="1"/>
      <c r="AG51" s="1"/>
      <c r="AH51" s="1"/>
      <c r="AI51" s="1">
        <v>16.420000000000002</v>
      </c>
      <c r="AJ51" s="423"/>
      <c r="AK51" s="424"/>
      <c r="AL51" s="424"/>
      <c r="AM51" s="424"/>
      <c r="AN51" s="424"/>
    </row>
    <row r="52" spans="1:40" ht="48" customHeight="1">
      <c r="A52" s="26"/>
      <c r="B52" s="157" t="s">
        <v>691</v>
      </c>
      <c r="C52" s="17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>
        <v>1</v>
      </c>
      <c r="R52" s="31">
        <v>1314</v>
      </c>
      <c r="S52" s="7"/>
      <c r="T52" s="7"/>
      <c r="U52" s="7">
        <v>1</v>
      </c>
      <c r="V52" s="50">
        <v>1314</v>
      </c>
      <c r="W52" s="1"/>
      <c r="X52" s="1"/>
      <c r="Y52" s="1"/>
      <c r="Z52" s="7"/>
      <c r="AA52" s="7"/>
      <c r="AB52" s="7"/>
      <c r="AC52" s="7"/>
      <c r="AD52" s="1"/>
      <c r="AE52" s="1"/>
      <c r="AF52" s="1"/>
      <c r="AG52" s="1"/>
      <c r="AH52" s="1"/>
      <c r="AI52" s="1"/>
      <c r="AJ52" s="306"/>
      <c r="AK52" s="306"/>
      <c r="AL52" s="306"/>
      <c r="AM52" s="306"/>
      <c r="AN52" s="306"/>
    </row>
    <row r="53" spans="1:40">
      <c r="A53" s="1"/>
      <c r="B53" s="1" t="s">
        <v>102</v>
      </c>
      <c r="C53" s="48">
        <f t="shared" ref="C53:I53" si="7">SUM(C10:C51)</f>
        <v>259.721</v>
      </c>
      <c r="D53" s="48">
        <f t="shared" si="7"/>
        <v>31.754999999999999</v>
      </c>
      <c r="E53" s="48">
        <f t="shared" si="7"/>
        <v>1.1200000000000001</v>
      </c>
      <c r="F53" s="48">
        <f t="shared" si="7"/>
        <v>8.6199999999999992</v>
      </c>
      <c r="G53" s="1">
        <f t="shared" si="7"/>
        <v>55.49</v>
      </c>
      <c r="H53" s="1">
        <f t="shared" si="7"/>
        <v>147.20099999999999</v>
      </c>
      <c r="I53" s="48">
        <f t="shared" si="7"/>
        <v>15.535</v>
      </c>
      <c r="J53" s="1">
        <f t="shared" ref="J53:AI53" si="8">SUM(J10:J51)</f>
        <v>0</v>
      </c>
      <c r="K53" s="1">
        <f>SUM(K10:K51)</f>
        <v>217.97399999999999</v>
      </c>
      <c r="L53" s="1">
        <f t="shared" si="8"/>
        <v>4.992</v>
      </c>
      <c r="M53" s="1">
        <f t="shared" si="8"/>
        <v>5</v>
      </c>
      <c r="N53" s="1">
        <f t="shared" si="8"/>
        <v>0</v>
      </c>
      <c r="O53" s="48">
        <f t="shared" si="8"/>
        <v>0</v>
      </c>
      <c r="P53" s="1">
        <f t="shared" si="8"/>
        <v>0</v>
      </c>
      <c r="Q53" s="1">
        <f>SUM(Q10:Q52)</f>
        <v>14</v>
      </c>
      <c r="R53" s="48">
        <f>SUM(R10:R52)</f>
        <v>1882.05</v>
      </c>
      <c r="S53" s="1">
        <f t="shared" si="8"/>
        <v>0</v>
      </c>
      <c r="T53" s="1">
        <f t="shared" si="8"/>
        <v>0</v>
      </c>
      <c r="U53" s="1">
        <f>SUM(U10:U52)</f>
        <v>14</v>
      </c>
      <c r="V53" s="1">
        <f>SUM(V10:V52)</f>
        <v>1882.05</v>
      </c>
      <c r="W53" s="1">
        <f t="shared" si="8"/>
        <v>0</v>
      </c>
      <c r="X53" s="1">
        <f t="shared" si="8"/>
        <v>194</v>
      </c>
      <c r="Y53" s="31">
        <f t="shared" si="8"/>
        <v>3238.91</v>
      </c>
      <c r="Z53" s="1">
        <f t="shared" si="8"/>
        <v>129</v>
      </c>
      <c r="AA53" s="31">
        <f t="shared" si="8"/>
        <v>2318.31</v>
      </c>
      <c r="AB53" s="1">
        <f t="shared" si="8"/>
        <v>57</v>
      </c>
      <c r="AC53" s="31">
        <f t="shared" si="8"/>
        <v>800.05</v>
      </c>
      <c r="AD53" s="1">
        <f t="shared" si="8"/>
        <v>0</v>
      </c>
      <c r="AE53" s="1">
        <f>SUM(AE9:AE51)</f>
        <v>1</v>
      </c>
      <c r="AF53" s="1">
        <f>SUM(AF9:AF51)</f>
        <v>10.1</v>
      </c>
      <c r="AG53" s="1">
        <f>SUM(AG9:AG51)</f>
        <v>7</v>
      </c>
      <c r="AH53" s="1">
        <f>SUM(AH9:AH51)</f>
        <v>110.45</v>
      </c>
      <c r="AI53" s="1">
        <f t="shared" si="8"/>
        <v>243.23699999999999</v>
      </c>
    </row>
    <row r="54" spans="1:40">
      <c r="A54" s="2" t="s">
        <v>73</v>
      </c>
      <c r="C54" s="35"/>
      <c r="E54" s="35"/>
      <c r="F54" s="35"/>
    </row>
    <row r="55" spans="1:40">
      <c r="A55" s="22"/>
      <c r="C55" s="35"/>
      <c r="D55" s="22"/>
      <c r="E55" s="35"/>
      <c r="F55" s="35"/>
    </row>
    <row r="56" spans="1:40">
      <c r="C56" s="35"/>
      <c r="E56" s="35"/>
      <c r="F56" s="35"/>
      <c r="H56" s="34"/>
    </row>
    <row r="57" spans="1:40">
      <c r="A57" s="6"/>
      <c r="B57" s="199"/>
      <c r="C57" s="178"/>
      <c r="D57" s="248"/>
      <c r="E57" s="178"/>
      <c r="F57" s="178"/>
      <c r="G57" s="199"/>
      <c r="H57" s="247"/>
      <c r="I57" s="199"/>
      <c r="J57" s="199"/>
      <c r="K57" s="199"/>
      <c r="L57" s="199"/>
      <c r="M57" s="24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</row>
    <row r="58" spans="1:40">
      <c r="A58" s="6"/>
      <c r="B58" s="199"/>
      <c r="C58" s="178"/>
      <c r="D58" s="199"/>
      <c r="E58" s="178"/>
      <c r="F58" s="178"/>
      <c r="G58" s="199"/>
      <c r="H58" s="199"/>
      <c r="I58" s="199"/>
      <c r="J58" s="199"/>
      <c r="K58" s="248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</row>
    <row r="59" spans="1:40">
      <c r="C59" s="35"/>
      <c r="E59" s="35"/>
      <c r="F59" s="35"/>
    </row>
    <row r="60" spans="1:40">
      <c r="A60" s="6"/>
      <c r="C60" s="35"/>
      <c r="E60" s="35"/>
      <c r="F60" s="35"/>
    </row>
    <row r="61" spans="1:40">
      <c r="A61" s="2" t="s">
        <v>73</v>
      </c>
      <c r="C61" s="35"/>
      <c r="E61" s="35"/>
      <c r="F61" s="35"/>
    </row>
    <row r="62" spans="1:40">
      <c r="C62" s="35"/>
      <c r="E62" s="35"/>
      <c r="F62" s="35"/>
    </row>
    <row r="63" spans="1:40">
      <c r="E63" s="35"/>
      <c r="F63" s="35"/>
    </row>
    <row r="64" spans="1:40">
      <c r="E64" s="35"/>
      <c r="F64" s="35"/>
    </row>
    <row r="65" spans="5:6">
      <c r="E65" s="35"/>
      <c r="F65" s="35"/>
    </row>
  </sheetData>
  <mergeCells count="22">
    <mergeCell ref="B36:B37"/>
    <mergeCell ref="X7:Y7"/>
    <mergeCell ref="Z7:AA7"/>
    <mergeCell ref="AJ51:AN51"/>
    <mergeCell ref="AI6:AI8"/>
    <mergeCell ref="AB7:AC7"/>
    <mergeCell ref="AE7:AF7"/>
    <mergeCell ref="X6:AH6"/>
    <mergeCell ref="AG7:AH7"/>
    <mergeCell ref="A6:A8"/>
    <mergeCell ref="D7:D8"/>
    <mergeCell ref="U7:V7"/>
    <mergeCell ref="Q7:R7"/>
    <mergeCell ref="Q6:W6"/>
    <mergeCell ref="S7:T7"/>
    <mergeCell ref="B6:B8"/>
    <mergeCell ref="C6:D6"/>
    <mergeCell ref="E6:I6"/>
    <mergeCell ref="J6:P6"/>
    <mergeCell ref="J7:L7"/>
    <mergeCell ref="M7:N7"/>
    <mergeCell ref="O7:P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57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zoomScale="110" zoomScaleNormal="110" workbookViewId="0">
      <pane xSplit="13" ySplit="6" topLeftCell="N16" activePane="bottomRight" state="frozen"/>
      <selection pane="topRight" activeCell="N1" sqref="N1"/>
      <selection pane="bottomLeft" activeCell="A7" sqref="A7"/>
      <selection pane="bottomRight" activeCell="AG17" sqref="AG17:AG20"/>
    </sheetView>
  </sheetViews>
  <sheetFormatPr defaultRowHeight="12.75"/>
  <cols>
    <col min="1" max="1" width="10.85546875" customWidth="1"/>
    <col min="2" max="2" width="16" customWidth="1"/>
    <col min="4" max="4" width="9" customWidth="1"/>
    <col min="5" max="5" width="6.5703125" customWidth="1"/>
    <col min="6" max="6" width="6.140625" customWidth="1"/>
    <col min="7" max="7" width="7" customWidth="1"/>
    <col min="8" max="8" width="6.7109375" customWidth="1"/>
    <col min="9" max="9" width="6.42578125" customWidth="1"/>
    <col min="10" max="10" width="7.5703125" customWidth="1"/>
    <col min="11" max="11" width="7.140625" customWidth="1"/>
    <col min="12" max="12" width="7.7109375" customWidth="1"/>
    <col min="13" max="13" width="6.7109375" customWidth="1"/>
    <col min="14" max="15" width="6.85546875" customWidth="1"/>
    <col min="16" max="16" width="7" customWidth="1"/>
    <col min="17" max="17" width="7.28515625" customWidth="1"/>
    <col min="18" max="18" width="7.140625" customWidth="1"/>
    <col min="19" max="19" width="7" customWidth="1"/>
    <col min="20" max="20" width="6.42578125" customWidth="1"/>
    <col min="21" max="21" width="6.7109375" customWidth="1"/>
    <col min="22" max="22" width="7" customWidth="1"/>
    <col min="23" max="23" width="7.140625" customWidth="1"/>
    <col min="24" max="24" width="7.5703125" customWidth="1"/>
    <col min="25" max="25" width="7.140625" customWidth="1"/>
    <col min="26" max="26" width="6.28515625" customWidth="1"/>
    <col min="27" max="27" width="7.28515625" customWidth="1"/>
    <col min="28" max="28" width="7.42578125" customWidth="1"/>
    <col min="29" max="29" width="6.140625" customWidth="1"/>
    <col min="30" max="30" width="6.42578125" customWidth="1"/>
    <col min="31" max="31" width="4.140625" customWidth="1"/>
    <col min="32" max="32" width="6" customWidth="1"/>
    <col min="33" max="33" width="6.85546875" customWidth="1"/>
    <col min="34" max="34" width="85.28515625" customWidth="1"/>
  </cols>
  <sheetData>
    <row r="1" spans="1:39" ht="15">
      <c r="A1" s="99" t="s">
        <v>706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9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39">
      <c r="A3" s="417" t="s">
        <v>85</v>
      </c>
      <c r="B3" s="418" t="s">
        <v>80</v>
      </c>
      <c r="C3" s="411" t="s">
        <v>118</v>
      </c>
      <c r="D3" s="411"/>
      <c r="E3" s="412" t="s">
        <v>86</v>
      </c>
      <c r="F3" s="412"/>
      <c r="G3" s="412"/>
      <c r="H3" s="412"/>
      <c r="I3" s="412"/>
      <c r="J3" s="412" t="s">
        <v>87</v>
      </c>
      <c r="K3" s="412"/>
      <c r="L3" s="412"/>
      <c r="M3" s="412"/>
      <c r="N3" s="412"/>
      <c r="O3" s="412"/>
      <c r="P3" s="412"/>
      <c r="Q3" s="412" t="s">
        <v>88</v>
      </c>
      <c r="R3" s="412"/>
      <c r="S3" s="412"/>
      <c r="T3" s="412"/>
      <c r="U3" s="412"/>
      <c r="V3" s="412"/>
      <c r="W3" s="412"/>
      <c r="X3" s="412" t="s">
        <v>89</v>
      </c>
      <c r="Y3" s="412"/>
      <c r="Z3" s="412"/>
      <c r="AA3" s="412"/>
      <c r="AB3" s="412"/>
      <c r="AC3" s="412"/>
      <c r="AD3" s="412"/>
      <c r="AE3" s="269"/>
      <c r="AF3" s="269"/>
      <c r="AG3" s="417" t="s">
        <v>110</v>
      </c>
    </row>
    <row r="4" spans="1:39" ht="22.5">
      <c r="A4" s="417"/>
      <c r="B4" s="418"/>
      <c r="C4" s="102" t="s">
        <v>74</v>
      </c>
      <c r="D4" s="411" t="s">
        <v>99</v>
      </c>
      <c r="E4" s="102" t="s">
        <v>75</v>
      </c>
      <c r="F4" s="102" t="s">
        <v>90</v>
      </c>
      <c r="G4" s="102" t="s">
        <v>83</v>
      </c>
      <c r="H4" s="102" t="s">
        <v>76</v>
      </c>
      <c r="I4" s="102" t="s">
        <v>77</v>
      </c>
      <c r="J4" s="411" t="s">
        <v>91</v>
      </c>
      <c r="K4" s="411"/>
      <c r="L4" s="411"/>
      <c r="M4" s="411" t="s">
        <v>92</v>
      </c>
      <c r="N4" s="411"/>
      <c r="O4" s="411" t="s">
        <v>93</v>
      </c>
      <c r="P4" s="411"/>
      <c r="Q4" s="411" t="s">
        <v>79</v>
      </c>
      <c r="R4" s="411"/>
      <c r="S4" s="411" t="s">
        <v>116</v>
      </c>
      <c r="T4" s="411"/>
      <c r="U4" s="411" t="s">
        <v>78</v>
      </c>
      <c r="V4" s="411"/>
      <c r="W4" s="103" t="s">
        <v>100</v>
      </c>
      <c r="X4" s="411" t="s">
        <v>79</v>
      </c>
      <c r="Y4" s="411"/>
      <c r="Z4" s="411" t="s">
        <v>78</v>
      </c>
      <c r="AA4" s="411"/>
      <c r="AB4" s="411" t="s">
        <v>443</v>
      </c>
      <c r="AC4" s="411"/>
      <c r="AD4" s="103" t="s">
        <v>453</v>
      </c>
      <c r="AE4" s="407" t="s">
        <v>421</v>
      </c>
      <c r="AF4" s="408"/>
      <c r="AG4" s="417"/>
    </row>
    <row r="5" spans="1:39" ht="45">
      <c r="A5" s="417"/>
      <c r="B5" s="418"/>
      <c r="C5" s="104"/>
      <c r="D5" s="411"/>
      <c r="E5" s="104"/>
      <c r="F5" s="104"/>
      <c r="G5" s="104"/>
      <c r="H5" s="104"/>
      <c r="I5" s="104"/>
      <c r="J5" s="105" t="s">
        <v>84</v>
      </c>
      <c r="K5" s="105" t="s">
        <v>81</v>
      </c>
      <c r="L5" s="103" t="s">
        <v>94</v>
      </c>
      <c r="M5" s="103" t="s">
        <v>95</v>
      </c>
      <c r="N5" s="103" t="s">
        <v>96</v>
      </c>
      <c r="O5" s="103" t="s">
        <v>112</v>
      </c>
      <c r="P5" s="103" t="s">
        <v>117</v>
      </c>
      <c r="Q5" s="106" t="s">
        <v>108</v>
      </c>
      <c r="R5" s="106" t="s">
        <v>111</v>
      </c>
      <c r="S5" s="106" t="s">
        <v>108</v>
      </c>
      <c r="T5" s="106" t="s">
        <v>111</v>
      </c>
      <c r="U5" s="106" t="s">
        <v>108</v>
      </c>
      <c r="V5" s="106" t="s">
        <v>111</v>
      </c>
      <c r="W5" s="103"/>
      <c r="X5" s="106" t="s">
        <v>108</v>
      </c>
      <c r="Y5" s="106" t="s">
        <v>111</v>
      </c>
      <c r="Z5" s="106" t="s">
        <v>108</v>
      </c>
      <c r="AA5" s="106" t="s">
        <v>111</v>
      </c>
      <c r="AB5" s="106" t="s">
        <v>108</v>
      </c>
      <c r="AC5" s="106" t="s">
        <v>111</v>
      </c>
      <c r="AD5" s="103"/>
      <c r="AE5" s="270" t="s">
        <v>108</v>
      </c>
      <c r="AF5" s="271" t="s">
        <v>111</v>
      </c>
      <c r="AG5" s="417"/>
    </row>
    <row r="6" spans="1:39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7">
        <v>9</v>
      </c>
      <c r="J6" s="107">
        <v>10</v>
      </c>
      <c r="K6" s="107">
        <v>11</v>
      </c>
      <c r="L6" s="107">
        <v>12</v>
      </c>
      <c r="M6" s="107">
        <v>13</v>
      </c>
      <c r="N6" s="107">
        <v>14</v>
      </c>
      <c r="O6" s="107">
        <v>15</v>
      </c>
      <c r="P6" s="107">
        <v>16</v>
      </c>
      <c r="Q6" s="107">
        <v>17</v>
      </c>
      <c r="R6" s="107">
        <v>18</v>
      </c>
      <c r="S6" s="107">
        <v>19</v>
      </c>
      <c r="T6" s="107">
        <v>20</v>
      </c>
      <c r="U6" s="107">
        <v>21</v>
      </c>
      <c r="V6" s="107">
        <v>22</v>
      </c>
      <c r="W6" s="107">
        <v>23</v>
      </c>
      <c r="X6" s="107">
        <v>24</v>
      </c>
      <c r="Y6" s="107">
        <v>25</v>
      </c>
      <c r="Z6" s="107">
        <v>26</v>
      </c>
      <c r="AA6" s="107">
        <v>27</v>
      </c>
      <c r="AB6" s="107">
        <v>28</v>
      </c>
      <c r="AC6" s="107">
        <v>29</v>
      </c>
      <c r="AD6" s="107">
        <v>30</v>
      </c>
      <c r="AE6" s="269"/>
      <c r="AF6" s="269"/>
      <c r="AG6" s="107">
        <v>31</v>
      </c>
    </row>
    <row r="7" spans="1:39" ht="51.75" customHeight="1">
      <c r="A7" s="111">
        <v>1</v>
      </c>
      <c r="B7" s="103" t="s">
        <v>355</v>
      </c>
      <c r="C7" s="121">
        <v>24.65</v>
      </c>
      <c r="D7" s="122"/>
      <c r="E7" s="122"/>
      <c r="F7" s="122"/>
      <c r="G7" s="121">
        <v>24.65</v>
      </c>
      <c r="H7" s="122"/>
      <c r="I7" s="122"/>
      <c r="J7" s="122"/>
      <c r="K7" s="121">
        <v>24.65</v>
      </c>
      <c r="L7" s="122"/>
      <c r="M7" s="122"/>
      <c r="N7" s="122"/>
      <c r="O7" s="122"/>
      <c r="P7" s="122"/>
      <c r="Q7" s="122"/>
      <c r="R7" s="122"/>
      <c r="S7" s="122"/>
      <c r="T7" s="122"/>
      <c r="U7" s="121"/>
      <c r="V7" s="121"/>
      <c r="W7" s="121"/>
      <c r="X7" s="105">
        <v>19</v>
      </c>
      <c r="Y7" s="101">
        <v>350.05</v>
      </c>
      <c r="Z7" s="113">
        <v>19</v>
      </c>
      <c r="AA7" s="113">
        <v>350.05</v>
      </c>
      <c r="AB7" s="113"/>
      <c r="AC7" s="113"/>
      <c r="AD7" s="113"/>
      <c r="AE7" s="105"/>
      <c r="AF7" s="105"/>
      <c r="AG7" s="121">
        <v>24.65</v>
      </c>
      <c r="AH7" s="471"/>
      <c r="AI7" s="433"/>
      <c r="AJ7" s="433"/>
      <c r="AK7" s="433"/>
      <c r="AL7" s="433"/>
      <c r="AM7" s="433"/>
    </row>
    <row r="8" spans="1:39" ht="84.75" customHeight="1">
      <c r="A8" s="123">
        <v>2</v>
      </c>
      <c r="B8" s="103" t="s">
        <v>676</v>
      </c>
      <c r="C8" s="124">
        <v>1.41</v>
      </c>
      <c r="D8" s="125"/>
      <c r="E8" s="125"/>
      <c r="F8" s="125"/>
      <c r="G8" s="124">
        <v>1.41</v>
      </c>
      <c r="H8" s="125"/>
      <c r="I8" s="125"/>
      <c r="J8" s="125"/>
      <c r="K8" s="124">
        <v>1.41</v>
      </c>
      <c r="L8" s="125"/>
      <c r="M8" s="125"/>
      <c r="N8" s="125"/>
      <c r="O8" s="125"/>
      <c r="P8" s="125"/>
      <c r="Q8" s="125"/>
      <c r="R8" s="125"/>
      <c r="S8" s="125"/>
      <c r="T8" s="125"/>
      <c r="U8" s="124"/>
      <c r="V8" s="124"/>
      <c r="W8" s="125"/>
      <c r="X8" s="115">
        <v>1</v>
      </c>
      <c r="Y8" s="126">
        <v>19.100000000000001</v>
      </c>
      <c r="Z8" s="126">
        <v>1</v>
      </c>
      <c r="AA8" s="126">
        <v>19.100000000000001</v>
      </c>
      <c r="AB8" s="126"/>
      <c r="AC8" s="126"/>
      <c r="AD8" s="126"/>
      <c r="AE8" s="115"/>
      <c r="AF8" s="115"/>
      <c r="AG8" s="124">
        <v>1.41</v>
      </c>
      <c r="AH8" s="258"/>
    </row>
    <row r="9" spans="1:39" ht="42.75" customHeight="1">
      <c r="A9" s="123">
        <v>3</v>
      </c>
      <c r="B9" s="270" t="s">
        <v>356</v>
      </c>
      <c r="C9" s="124">
        <v>20.032</v>
      </c>
      <c r="D9" s="125"/>
      <c r="E9" s="125"/>
      <c r="F9" s="125"/>
      <c r="G9" s="124">
        <v>20.032</v>
      </c>
      <c r="H9" s="125"/>
      <c r="I9" s="125"/>
      <c r="J9" s="125"/>
      <c r="K9" s="124">
        <v>20.032</v>
      </c>
      <c r="L9" s="125"/>
      <c r="M9" s="125"/>
      <c r="N9" s="125"/>
      <c r="O9" s="125"/>
      <c r="P9" s="125"/>
      <c r="Q9" s="124">
        <v>1</v>
      </c>
      <c r="R9" s="124">
        <v>41.1</v>
      </c>
      <c r="S9" s="124"/>
      <c r="T9" s="125"/>
      <c r="U9" s="124">
        <v>1</v>
      </c>
      <c r="V9" s="121">
        <v>41.1</v>
      </c>
      <c r="W9" s="121"/>
      <c r="X9" s="105">
        <f>Z9+AB9+AE9</f>
        <v>16</v>
      </c>
      <c r="Y9" s="101">
        <f>AA9+AC9+AF9</f>
        <v>246.2</v>
      </c>
      <c r="Z9" s="113">
        <v>8</v>
      </c>
      <c r="AA9" s="113">
        <v>113</v>
      </c>
      <c r="AB9" s="113">
        <v>6</v>
      </c>
      <c r="AC9" s="113">
        <v>90.9</v>
      </c>
      <c r="AD9" s="113"/>
      <c r="AE9" s="105">
        <v>2</v>
      </c>
      <c r="AF9" s="105">
        <v>42.3</v>
      </c>
      <c r="AG9" s="121">
        <v>21.21</v>
      </c>
      <c r="AH9" s="233"/>
    </row>
    <row r="10" spans="1:39" ht="69.75" customHeight="1">
      <c r="A10" s="123">
        <v>4</v>
      </c>
      <c r="B10" s="112" t="s">
        <v>450</v>
      </c>
      <c r="C10" s="127">
        <v>4.7949999999999999</v>
      </c>
      <c r="D10" s="128"/>
      <c r="E10" s="128"/>
      <c r="F10" s="128"/>
      <c r="G10" s="128"/>
      <c r="H10" s="127">
        <v>4.7949999999999999</v>
      </c>
      <c r="I10" s="128"/>
      <c r="J10" s="128"/>
      <c r="K10" s="127">
        <v>4.7949999999999999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7"/>
      <c r="V10" s="127"/>
      <c r="W10" s="127"/>
      <c r="X10" s="115">
        <f>Z10+AB10+AE10</f>
        <v>5</v>
      </c>
      <c r="Y10" s="126">
        <f>AA10+AC10+AF10</f>
        <v>88.3</v>
      </c>
      <c r="Z10" s="126">
        <v>3</v>
      </c>
      <c r="AA10" s="126">
        <v>69.5</v>
      </c>
      <c r="AB10" s="126">
        <v>1</v>
      </c>
      <c r="AC10" s="126">
        <v>0</v>
      </c>
      <c r="AD10" s="126"/>
      <c r="AE10" s="123">
        <v>1</v>
      </c>
      <c r="AF10" s="123">
        <v>18.8</v>
      </c>
      <c r="AG10" s="127">
        <v>4.0380000000000003</v>
      </c>
      <c r="AH10" s="258"/>
    </row>
    <row r="11" spans="1:39" ht="33.75">
      <c r="A11" s="123">
        <v>5</v>
      </c>
      <c r="B11" s="112" t="s">
        <v>357</v>
      </c>
      <c r="C11" s="127">
        <v>7.1379999999999999</v>
      </c>
      <c r="D11" s="128"/>
      <c r="E11" s="128"/>
      <c r="F11" s="128"/>
      <c r="G11" s="128"/>
      <c r="H11" s="127">
        <v>7.1379999999999999</v>
      </c>
      <c r="I11" s="128"/>
      <c r="J11" s="128"/>
      <c r="K11" s="127">
        <v>7.1379999999999999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7"/>
      <c r="V11" s="127"/>
      <c r="W11" s="127"/>
      <c r="X11" s="115">
        <v>8</v>
      </c>
      <c r="Y11" s="101">
        <v>94</v>
      </c>
      <c r="Z11" s="126">
        <v>7</v>
      </c>
      <c r="AA11" s="126">
        <v>84</v>
      </c>
      <c r="AB11" s="126">
        <v>1</v>
      </c>
      <c r="AC11" s="126">
        <v>10</v>
      </c>
      <c r="AD11" s="126"/>
      <c r="AE11" s="126"/>
      <c r="AF11" s="126"/>
      <c r="AG11" s="127">
        <v>6.1180000000000003</v>
      </c>
    </row>
    <row r="12" spans="1:39" ht="33.75">
      <c r="A12" s="123">
        <v>6</v>
      </c>
      <c r="B12" s="112" t="s">
        <v>358</v>
      </c>
      <c r="C12" s="127">
        <v>3.96</v>
      </c>
      <c r="D12" s="128"/>
      <c r="E12" s="128"/>
      <c r="F12" s="128"/>
      <c r="G12" s="128"/>
      <c r="H12" s="127">
        <v>3.96</v>
      </c>
      <c r="I12" s="128"/>
      <c r="J12" s="128"/>
      <c r="K12" s="127">
        <v>3.96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7"/>
      <c r="V12" s="127"/>
      <c r="W12" s="128"/>
      <c r="X12" s="115">
        <v>2</v>
      </c>
      <c r="Y12" s="115">
        <v>26.7</v>
      </c>
      <c r="Z12" s="126">
        <v>2</v>
      </c>
      <c r="AA12" s="126">
        <v>26.7</v>
      </c>
      <c r="AB12" s="126"/>
      <c r="AC12" s="126"/>
      <c r="AD12" s="126"/>
      <c r="AE12" s="126"/>
      <c r="AF12" s="126"/>
      <c r="AG12" s="127">
        <v>3.39</v>
      </c>
      <c r="AH12" s="258"/>
    </row>
    <row r="13" spans="1:39" ht="33.75">
      <c r="A13" s="111">
        <v>7</v>
      </c>
      <c r="B13" s="112" t="s">
        <v>359</v>
      </c>
      <c r="C13" s="129">
        <v>1.2130000000000001</v>
      </c>
      <c r="D13" s="130"/>
      <c r="E13" s="130"/>
      <c r="F13" s="130"/>
      <c r="G13" s="130"/>
      <c r="H13" s="129">
        <v>1.2130000000000001</v>
      </c>
      <c r="I13" s="130"/>
      <c r="J13" s="130"/>
      <c r="K13" s="129">
        <v>1.2130000000000001</v>
      </c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05"/>
      <c r="Y13" s="105"/>
      <c r="Z13" s="113"/>
      <c r="AA13" s="113"/>
      <c r="AB13" s="113"/>
      <c r="AC13" s="113"/>
      <c r="AD13" s="113"/>
      <c r="AE13" s="113"/>
      <c r="AF13" s="113"/>
      <c r="AG13" s="129">
        <v>1.04</v>
      </c>
    </row>
    <row r="14" spans="1:39" ht="33.75">
      <c r="A14" s="216">
        <v>8</v>
      </c>
      <c r="B14" s="112" t="s">
        <v>360</v>
      </c>
      <c r="C14" s="187">
        <v>3.05</v>
      </c>
      <c r="D14" s="188"/>
      <c r="E14" s="188"/>
      <c r="F14" s="188"/>
      <c r="G14" s="188"/>
      <c r="H14" s="188"/>
      <c r="I14" s="187">
        <v>3.05</v>
      </c>
      <c r="J14" s="188"/>
      <c r="K14" s="188"/>
      <c r="L14" s="187">
        <v>3.05</v>
      </c>
      <c r="M14" s="130"/>
      <c r="N14" s="130"/>
      <c r="O14" s="130"/>
      <c r="P14" s="130"/>
      <c r="Q14" s="130"/>
      <c r="R14" s="130"/>
      <c r="S14" s="130"/>
      <c r="T14" s="130"/>
      <c r="U14" s="129"/>
      <c r="V14" s="129"/>
      <c r="W14" s="130"/>
      <c r="X14" s="105">
        <v>2</v>
      </c>
      <c r="Y14" s="101">
        <v>25</v>
      </c>
      <c r="Z14" s="113">
        <v>2</v>
      </c>
      <c r="AA14" s="113">
        <v>25</v>
      </c>
      <c r="AB14" s="113"/>
      <c r="AC14" s="113"/>
      <c r="AD14" s="113"/>
      <c r="AE14" s="113"/>
      <c r="AF14" s="113"/>
      <c r="AG14" s="129">
        <v>2.09</v>
      </c>
      <c r="AH14" s="468"/>
      <c r="AI14" s="469"/>
      <c r="AJ14" s="469"/>
      <c r="AK14" s="469"/>
      <c r="AL14" s="469"/>
    </row>
    <row r="15" spans="1:39" ht="38.25" customHeight="1">
      <c r="A15" s="111">
        <v>9</v>
      </c>
      <c r="B15" s="112" t="s">
        <v>361</v>
      </c>
      <c r="C15" s="129">
        <v>1.5</v>
      </c>
      <c r="D15" s="130"/>
      <c r="E15" s="130"/>
      <c r="F15" s="130"/>
      <c r="G15" s="130"/>
      <c r="H15" s="129">
        <v>1.5</v>
      </c>
      <c r="I15" s="130"/>
      <c r="J15" s="130"/>
      <c r="K15" s="129">
        <v>1.5</v>
      </c>
      <c r="L15" s="130"/>
      <c r="M15" s="130"/>
      <c r="N15" s="130"/>
      <c r="O15" s="130"/>
      <c r="P15" s="130"/>
      <c r="Q15" s="130"/>
      <c r="R15" s="130"/>
      <c r="S15" s="130"/>
      <c r="T15" s="130"/>
      <c r="U15" s="129"/>
      <c r="V15" s="130"/>
      <c r="W15" s="129"/>
      <c r="X15" s="105">
        <v>1</v>
      </c>
      <c r="Y15" s="113">
        <v>13</v>
      </c>
      <c r="Z15" s="113"/>
      <c r="AA15" s="113"/>
      <c r="AB15" s="113">
        <v>1</v>
      </c>
      <c r="AC15" s="113">
        <v>13</v>
      </c>
      <c r="AD15" s="113"/>
      <c r="AE15" s="113"/>
      <c r="AF15" s="113"/>
      <c r="AG15" s="129">
        <v>1.286</v>
      </c>
    </row>
    <row r="16" spans="1:39" ht="42.75" customHeight="1">
      <c r="A16" s="111">
        <v>10</v>
      </c>
      <c r="B16" s="103" t="s">
        <v>362</v>
      </c>
      <c r="C16" s="121">
        <v>10.132</v>
      </c>
      <c r="D16" s="122"/>
      <c r="E16" s="122"/>
      <c r="F16" s="122"/>
      <c r="G16" s="121">
        <v>10.132</v>
      </c>
      <c r="H16" s="122"/>
      <c r="I16" s="122"/>
      <c r="J16" s="122"/>
      <c r="K16" s="121">
        <v>10.132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1"/>
      <c r="V16" s="121"/>
      <c r="W16" s="121"/>
      <c r="X16" s="105">
        <v>4</v>
      </c>
      <c r="Y16" s="101">
        <v>54.4</v>
      </c>
      <c r="Z16" s="113">
        <v>3</v>
      </c>
      <c r="AA16" s="113">
        <v>54.4</v>
      </c>
      <c r="AB16" s="113">
        <v>1</v>
      </c>
      <c r="AC16" s="113"/>
      <c r="AD16" s="113"/>
      <c r="AE16" s="105"/>
      <c r="AF16" s="105"/>
      <c r="AG16" s="121">
        <v>10.132</v>
      </c>
      <c r="AH16" s="258"/>
    </row>
    <row r="17" spans="1:38" ht="33.75">
      <c r="A17" s="111">
        <v>11</v>
      </c>
      <c r="B17" s="353" t="s">
        <v>812</v>
      </c>
      <c r="C17" s="121">
        <v>20.684000000000001</v>
      </c>
      <c r="D17" s="122"/>
      <c r="E17" s="122"/>
      <c r="F17" s="122"/>
      <c r="G17" s="121">
        <v>20.684000000000001</v>
      </c>
      <c r="H17" s="121"/>
      <c r="I17" s="122"/>
      <c r="J17" s="122"/>
      <c r="K17" s="121">
        <v>20.684000000000001</v>
      </c>
      <c r="L17" s="121">
        <v>0</v>
      </c>
      <c r="M17" s="122"/>
      <c r="N17" s="122"/>
      <c r="O17" s="122"/>
      <c r="P17" s="122"/>
      <c r="Q17" s="121">
        <v>1</v>
      </c>
      <c r="R17" s="121">
        <v>41.5</v>
      </c>
      <c r="S17" s="121"/>
      <c r="T17" s="122"/>
      <c r="U17" s="121">
        <v>1</v>
      </c>
      <c r="V17" s="121">
        <v>41.5</v>
      </c>
      <c r="W17" s="358"/>
      <c r="X17" s="474">
        <f>Z17+AB17+AE17</f>
        <v>28</v>
      </c>
      <c r="Y17" s="475">
        <f>AA17+AC17+AF17</f>
        <v>503.8</v>
      </c>
      <c r="Z17" s="462">
        <v>20</v>
      </c>
      <c r="AA17" s="453">
        <v>386.8</v>
      </c>
      <c r="AB17" s="465">
        <v>4</v>
      </c>
      <c r="AC17" s="453">
        <v>52.2</v>
      </c>
      <c r="AD17" s="456"/>
      <c r="AE17" s="465">
        <v>4</v>
      </c>
      <c r="AF17" s="453">
        <v>64.8</v>
      </c>
      <c r="AG17" s="459">
        <v>24.704999999999998</v>
      </c>
      <c r="AH17" s="472" t="s">
        <v>816</v>
      </c>
    </row>
    <row r="18" spans="1:38" ht="67.5">
      <c r="A18" s="351">
        <v>12</v>
      </c>
      <c r="B18" s="353" t="s">
        <v>813</v>
      </c>
      <c r="C18" s="121">
        <v>1.36</v>
      </c>
      <c r="D18" s="122"/>
      <c r="E18" s="122"/>
      <c r="F18" s="122"/>
      <c r="G18" s="121">
        <v>1.36</v>
      </c>
      <c r="H18" s="121"/>
      <c r="I18" s="122"/>
      <c r="J18" s="122"/>
      <c r="K18" s="121">
        <v>1.36</v>
      </c>
      <c r="L18" s="121"/>
      <c r="M18" s="122"/>
      <c r="N18" s="122"/>
      <c r="O18" s="122"/>
      <c r="P18" s="122"/>
      <c r="Q18" s="121"/>
      <c r="R18" s="121"/>
      <c r="S18" s="121"/>
      <c r="T18" s="122"/>
      <c r="U18" s="121"/>
      <c r="V18" s="121"/>
      <c r="W18" s="358"/>
      <c r="X18" s="474"/>
      <c r="Y18" s="475"/>
      <c r="Z18" s="463"/>
      <c r="AA18" s="454"/>
      <c r="AB18" s="466"/>
      <c r="AC18" s="454"/>
      <c r="AD18" s="457"/>
      <c r="AE18" s="466"/>
      <c r="AF18" s="454"/>
      <c r="AG18" s="460"/>
      <c r="AH18" s="473"/>
    </row>
    <row r="19" spans="1:38" ht="56.25">
      <c r="A19" s="351">
        <v>13</v>
      </c>
      <c r="B19" s="353" t="s">
        <v>814</v>
      </c>
      <c r="C19" s="121">
        <v>0.93400000000000005</v>
      </c>
      <c r="D19" s="122"/>
      <c r="E19" s="122"/>
      <c r="F19" s="122"/>
      <c r="G19" s="121">
        <v>0.93400000000000005</v>
      </c>
      <c r="H19" s="121"/>
      <c r="I19" s="122"/>
      <c r="J19" s="122"/>
      <c r="K19" s="121">
        <v>0.93400000000000005</v>
      </c>
      <c r="L19" s="121"/>
      <c r="M19" s="122"/>
      <c r="N19" s="122"/>
      <c r="O19" s="122"/>
      <c r="P19" s="122"/>
      <c r="Q19" s="121"/>
      <c r="R19" s="121"/>
      <c r="S19" s="121"/>
      <c r="T19" s="122"/>
      <c r="U19" s="121"/>
      <c r="V19" s="121"/>
      <c r="W19" s="358"/>
      <c r="X19" s="474"/>
      <c r="Y19" s="475"/>
      <c r="Z19" s="463"/>
      <c r="AA19" s="454"/>
      <c r="AB19" s="466"/>
      <c r="AC19" s="454"/>
      <c r="AD19" s="457"/>
      <c r="AE19" s="466"/>
      <c r="AF19" s="454"/>
      <c r="AG19" s="460"/>
      <c r="AH19" s="473"/>
    </row>
    <row r="20" spans="1:38" ht="33.75">
      <c r="A20" s="351">
        <v>14</v>
      </c>
      <c r="B20" s="353" t="s">
        <v>815</v>
      </c>
      <c r="C20" s="121">
        <v>2.3860000000000001</v>
      </c>
      <c r="D20" s="122"/>
      <c r="E20" s="122"/>
      <c r="F20" s="122"/>
      <c r="G20" s="121">
        <v>2.3860000000000001</v>
      </c>
      <c r="H20" s="121"/>
      <c r="I20" s="122"/>
      <c r="J20" s="122"/>
      <c r="K20" s="121">
        <v>2.3860000000000001</v>
      </c>
      <c r="L20" s="121"/>
      <c r="M20" s="122"/>
      <c r="N20" s="122"/>
      <c r="O20" s="122"/>
      <c r="P20" s="122"/>
      <c r="Q20" s="121"/>
      <c r="R20" s="121"/>
      <c r="S20" s="121"/>
      <c r="T20" s="122"/>
      <c r="U20" s="121"/>
      <c r="V20" s="121"/>
      <c r="W20" s="358"/>
      <c r="X20" s="474"/>
      <c r="Y20" s="475"/>
      <c r="Z20" s="464"/>
      <c r="AA20" s="455"/>
      <c r="AB20" s="467"/>
      <c r="AC20" s="455"/>
      <c r="AD20" s="458"/>
      <c r="AE20" s="467"/>
      <c r="AF20" s="455"/>
      <c r="AG20" s="461"/>
      <c r="AH20" s="473"/>
    </row>
    <row r="21" spans="1:38" ht="22.5">
      <c r="A21" s="351">
        <v>15</v>
      </c>
      <c r="B21" s="112" t="s">
        <v>363</v>
      </c>
      <c r="C21" s="129">
        <v>2.0649999999999999</v>
      </c>
      <c r="D21" s="130"/>
      <c r="E21" s="130"/>
      <c r="F21" s="130"/>
      <c r="G21" s="130"/>
      <c r="H21" s="130"/>
      <c r="I21" s="129">
        <v>2.0649999999999999</v>
      </c>
      <c r="J21" s="130"/>
      <c r="K21" s="130">
        <v>2.0649999999999999</v>
      </c>
      <c r="L21" s="129"/>
      <c r="M21" s="130"/>
      <c r="N21" s="130"/>
      <c r="O21" s="130"/>
      <c r="P21" s="130"/>
      <c r="Q21" s="130"/>
      <c r="R21" s="130"/>
      <c r="S21" s="130"/>
      <c r="T21" s="130"/>
      <c r="U21" s="129"/>
      <c r="V21" s="129"/>
      <c r="W21" s="130"/>
      <c r="X21" s="104">
        <v>2</v>
      </c>
      <c r="Y21" s="101">
        <v>25</v>
      </c>
      <c r="Z21" s="113">
        <v>2</v>
      </c>
      <c r="AA21" s="113">
        <v>25</v>
      </c>
      <c r="AB21" s="113"/>
      <c r="AC21" s="113"/>
      <c r="AD21" s="113"/>
      <c r="AE21" s="113"/>
      <c r="AF21" s="113"/>
      <c r="AG21" s="129">
        <v>1.77</v>
      </c>
      <c r="AH21" s="233"/>
    </row>
    <row r="22" spans="1:38" ht="25.5">
      <c r="A22" s="351">
        <v>16</v>
      </c>
      <c r="B22" s="112" t="s">
        <v>364</v>
      </c>
      <c r="C22" s="129">
        <v>4.5709999999999997</v>
      </c>
      <c r="D22" s="130"/>
      <c r="E22" s="130"/>
      <c r="F22" s="130"/>
      <c r="G22" s="130"/>
      <c r="H22" s="130"/>
      <c r="I22" s="129">
        <v>4.5709999999999997</v>
      </c>
      <c r="J22" s="130"/>
      <c r="K22" s="129">
        <v>4.5709999999999997</v>
      </c>
      <c r="L22" s="129"/>
      <c r="M22" s="130"/>
      <c r="N22" s="130"/>
      <c r="O22" s="130"/>
      <c r="P22" s="130"/>
      <c r="Q22" s="130"/>
      <c r="R22" s="130"/>
      <c r="S22" s="130"/>
      <c r="T22" s="130"/>
      <c r="U22" s="129"/>
      <c r="V22" s="130"/>
      <c r="W22" s="129"/>
      <c r="X22" s="105">
        <v>3</v>
      </c>
      <c r="Y22" s="113">
        <v>34.5</v>
      </c>
      <c r="Z22" s="113"/>
      <c r="AA22" s="113"/>
      <c r="AB22" s="113">
        <v>3</v>
      </c>
      <c r="AC22" s="113">
        <v>34.5</v>
      </c>
      <c r="AD22" s="113"/>
      <c r="AE22" s="113"/>
      <c r="AF22" s="113"/>
      <c r="AG22" s="129">
        <v>3.9</v>
      </c>
      <c r="AH22" s="258" t="s">
        <v>793</v>
      </c>
    </row>
    <row r="23" spans="1:38" ht="67.5">
      <c r="A23" s="351">
        <v>17</v>
      </c>
      <c r="B23" s="103" t="s">
        <v>520</v>
      </c>
      <c r="C23" s="186">
        <v>3.18</v>
      </c>
      <c r="D23" s="122"/>
      <c r="E23" s="122"/>
      <c r="F23" s="122"/>
      <c r="G23" s="122"/>
      <c r="H23" s="186">
        <v>3.18</v>
      </c>
      <c r="I23" s="122"/>
      <c r="J23" s="122"/>
      <c r="K23" s="121">
        <v>2.2000000000000002</v>
      </c>
      <c r="L23" s="185">
        <v>0.98</v>
      </c>
      <c r="M23" s="122"/>
      <c r="N23" s="122"/>
      <c r="O23" s="122"/>
      <c r="P23" s="122"/>
      <c r="Q23" s="122"/>
      <c r="R23" s="122"/>
      <c r="S23" s="122"/>
      <c r="T23" s="122"/>
      <c r="U23" s="121"/>
      <c r="V23" s="122"/>
      <c r="W23" s="121"/>
      <c r="X23" s="105">
        <v>1</v>
      </c>
      <c r="Y23" s="101">
        <v>13</v>
      </c>
      <c r="Z23" s="113"/>
      <c r="AA23" s="113"/>
      <c r="AB23" s="113">
        <v>1</v>
      </c>
      <c r="AC23" s="113">
        <v>13</v>
      </c>
      <c r="AD23" s="113"/>
      <c r="AE23" s="105"/>
      <c r="AF23" s="105"/>
      <c r="AG23" s="121">
        <v>2.6970000000000001</v>
      </c>
      <c r="AH23" s="470"/>
      <c r="AI23" s="433"/>
      <c r="AJ23" s="433"/>
      <c r="AK23" s="433"/>
      <c r="AL23" s="433"/>
    </row>
    <row r="24" spans="1:38" ht="29.25" customHeight="1">
      <c r="A24" s="351">
        <v>18</v>
      </c>
      <c r="B24" s="112" t="s">
        <v>365</v>
      </c>
      <c r="C24" s="129">
        <v>0.505</v>
      </c>
      <c r="D24" s="130"/>
      <c r="E24" s="130"/>
      <c r="F24" s="130"/>
      <c r="G24" s="130"/>
      <c r="H24" s="130"/>
      <c r="I24" s="129">
        <v>0.505</v>
      </c>
      <c r="J24" s="130"/>
      <c r="K24" s="129">
        <v>0.505</v>
      </c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05"/>
      <c r="Y24" s="105"/>
      <c r="Z24" s="113"/>
      <c r="AA24" s="113"/>
      <c r="AB24" s="113"/>
      <c r="AC24" s="113"/>
      <c r="AD24" s="113"/>
      <c r="AE24" s="113"/>
      <c r="AF24" s="113"/>
      <c r="AG24" s="129">
        <v>0.32500000000000001</v>
      </c>
      <c r="AH24" s="189"/>
    </row>
    <row r="25" spans="1:38" ht="39" customHeight="1">
      <c r="A25" s="351">
        <v>19</v>
      </c>
      <c r="B25" s="112" t="s">
        <v>366</v>
      </c>
      <c r="C25" s="129">
        <v>6.0529999999999999</v>
      </c>
      <c r="D25" s="130"/>
      <c r="E25" s="130"/>
      <c r="F25" s="130"/>
      <c r="G25" s="130"/>
      <c r="H25" s="129">
        <v>6.0529999999999999</v>
      </c>
      <c r="I25" s="130"/>
      <c r="J25" s="130"/>
      <c r="K25" s="129">
        <v>6.0529999999999999</v>
      </c>
      <c r="L25" s="130"/>
      <c r="M25" s="130"/>
      <c r="N25" s="130"/>
      <c r="O25" s="130"/>
      <c r="P25" s="130"/>
      <c r="Q25" s="121">
        <v>1</v>
      </c>
      <c r="R25" s="121">
        <v>11.8</v>
      </c>
      <c r="S25" s="129"/>
      <c r="T25" s="130"/>
      <c r="U25" s="129">
        <v>1</v>
      </c>
      <c r="V25" s="129">
        <v>11.8</v>
      </c>
      <c r="W25" s="130"/>
      <c r="X25" s="105">
        <v>4</v>
      </c>
      <c r="Y25" s="105">
        <v>65</v>
      </c>
      <c r="Z25" s="113">
        <v>4</v>
      </c>
      <c r="AA25" s="113">
        <v>65</v>
      </c>
      <c r="AB25" s="113"/>
      <c r="AC25" s="113"/>
      <c r="AD25" s="113"/>
      <c r="AE25" s="113"/>
      <c r="AF25" s="113"/>
      <c r="AG25" s="129">
        <v>5.1879999999999997</v>
      </c>
      <c r="AH25" t="s">
        <v>728</v>
      </c>
    </row>
    <row r="26" spans="1:38" ht="35.25" customHeight="1">
      <c r="A26" s="351">
        <v>20</v>
      </c>
      <c r="B26" s="112" t="s">
        <v>367</v>
      </c>
      <c r="C26" s="129">
        <v>0.83299999999999996</v>
      </c>
      <c r="D26" s="130"/>
      <c r="E26" s="130"/>
      <c r="F26" s="130"/>
      <c r="G26" s="130"/>
      <c r="H26" s="130"/>
      <c r="I26" s="129">
        <v>0.83299999999999996</v>
      </c>
      <c r="J26" s="129"/>
      <c r="K26" s="129">
        <v>0.83299999999999996</v>
      </c>
      <c r="L26" s="130"/>
      <c r="M26" s="130"/>
      <c r="N26" s="130"/>
      <c r="O26" s="130"/>
      <c r="P26" s="130"/>
      <c r="Q26" s="130"/>
      <c r="R26" s="130"/>
      <c r="S26" s="130"/>
      <c r="T26" s="130"/>
      <c r="U26" s="129"/>
      <c r="V26" s="129"/>
      <c r="W26" s="129"/>
      <c r="X26" s="105">
        <v>3</v>
      </c>
      <c r="Y26" s="105">
        <v>47.6</v>
      </c>
      <c r="Z26" s="113">
        <v>2</v>
      </c>
      <c r="AA26" s="113">
        <v>33</v>
      </c>
      <c r="AB26" s="113">
        <v>1</v>
      </c>
      <c r="AC26" s="113">
        <v>14.6</v>
      </c>
      <c r="AD26" s="113"/>
      <c r="AE26" s="113"/>
      <c r="AF26" s="113"/>
      <c r="AG26" s="129">
        <v>0.71399999999999997</v>
      </c>
      <c r="AH26" s="189"/>
    </row>
    <row r="27" spans="1:38" ht="33.75">
      <c r="A27" s="351">
        <v>21</v>
      </c>
      <c r="B27" s="112" t="s">
        <v>368</v>
      </c>
      <c r="C27" s="129">
        <v>6.0359999999999996</v>
      </c>
      <c r="D27" s="130"/>
      <c r="E27" s="130"/>
      <c r="F27" s="130"/>
      <c r="G27" s="130"/>
      <c r="H27" s="129">
        <v>6.0359999999999996</v>
      </c>
      <c r="I27" s="130"/>
      <c r="J27" s="130"/>
      <c r="K27" s="129">
        <v>6.0359999999999996</v>
      </c>
      <c r="L27" s="130"/>
      <c r="M27" s="129"/>
      <c r="N27" s="130"/>
      <c r="O27" s="130"/>
      <c r="P27" s="130"/>
      <c r="Q27" s="130"/>
      <c r="R27" s="130"/>
      <c r="S27" s="130"/>
      <c r="T27" s="130"/>
      <c r="U27" s="129"/>
      <c r="V27" s="129"/>
      <c r="W27" s="130"/>
      <c r="X27" s="105">
        <v>6</v>
      </c>
      <c r="Y27" s="105">
        <v>88.41</v>
      </c>
      <c r="Z27" s="113">
        <v>6</v>
      </c>
      <c r="AA27" s="113">
        <v>88.41</v>
      </c>
      <c r="AB27" s="113"/>
      <c r="AC27" s="113"/>
      <c r="AD27" s="113"/>
      <c r="AE27" s="113"/>
      <c r="AF27" s="113"/>
      <c r="AG27" s="129">
        <v>5.1740000000000004</v>
      </c>
      <c r="AH27" t="s">
        <v>807</v>
      </c>
    </row>
    <row r="28" spans="1:38" ht="29.25" customHeight="1">
      <c r="A28" s="351">
        <v>22</v>
      </c>
      <c r="B28" s="112" t="s">
        <v>369</v>
      </c>
      <c r="C28" s="129">
        <v>3.968</v>
      </c>
      <c r="D28" s="130"/>
      <c r="E28" s="130"/>
      <c r="F28" s="130"/>
      <c r="G28" s="130"/>
      <c r="H28" s="129">
        <v>3.968</v>
      </c>
      <c r="I28" s="130"/>
      <c r="J28" s="130"/>
      <c r="K28" s="129">
        <v>3.968</v>
      </c>
      <c r="L28" s="130"/>
      <c r="M28" s="130"/>
      <c r="N28" s="130"/>
      <c r="O28" s="132"/>
      <c r="P28" s="129"/>
      <c r="Q28" s="130"/>
      <c r="R28" s="130"/>
      <c r="S28" s="130"/>
      <c r="T28" s="130"/>
      <c r="U28" s="129"/>
      <c r="V28" s="129"/>
      <c r="W28" s="130"/>
      <c r="X28" s="105">
        <v>4</v>
      </c>
      <c r="Y28" s="105">
        <v>56.22</v>
      </c>
      <c r="Z28" s="113">
        <v>4</v>
      </c>
      <c r="AA28" s="113">
        <v>56.22</v>
      </c>
      <c r="AB28" s="113"/>
      <c r="AC28" s="113"/>
      <c r="AD28" s="113"/>
      <c r="AE28" s="113"/>
      <c r="AF28" s="113"/>
      <c r="AG28" s="129">
        <v>2.1</v>
      </c>
      <c r="AH28" s="258" t="s">
        <v>755</v>
      </c>
    </row>
    <row r="29" spans="1:38" ht="28.5" customHeight="1">
      <c r="A29" s="351">
        <v>23</v>
      </c>
      <c r="B29" s="112" t="s">
        <v>370</v>
      </c>
      <c r="C29" s="129">
        <v>2.1850000000000001</v>
      </c>
      <c r="D29" s="130"/>
      <c r="E29" s="130"/>
      <c r="F29" s="130"/>
      <c r="G29" s="130"/>
      <c r="H29" s="129">
        <v>2.1850000000000001</v>
      </c>
      <c r="I29" s="130"/>
      <c r="J29" s="130"/>
      <c r="K29" s="129">
        <v>2.1850000000000001</v>
      </c>
      <c r="L29" s="130"/>
      <c r="M29" s="130"/>
      <c r="N29" s="130"/>
      <c r="O29" s="130"/>
      <c r="P29" s="130"/>
      <c r="Q29" s="130"/>
      <c r="R29" s="130"/>
      <c r="S29" s="130"/>
      <c r="T29" s="130"/>
      <c r="U29" s="129"/>
      <c r="V29" s="129"/>
      <c r="W29" s="130"/>
      <c r="X29" s="105">
        <v>2</v>
      </c>
      <c r="Y29" s="105">
        <v>27.48</v>
      </c>
      <c r="Z29" s="113">
        <v>2</v>
      </c>
      <c r="AA29" s="113">
        <v>27.48</v>
      </c>
      <c r="AB29" s="113"/>
      <c r="AC29" s="113"/>
      <c r="AD29" s="113"/>
      <c r="AE29" s="113"/>
      <c r="AF29" s="113"/>
      <c r="AG29" s="129">
        <v>1.8</v>
      </c>
      <c r="AH29" s="189"/>
    </row>
    <row r="30" spans="1:38" ht="54.75" customHeight="1">
      <c r="A30" s="351">
        <v>24</v>
      </c>
      <c r="B30" s="103" t="s">
        <v>371</v>
      </c>
      <c r="C30" s="121">
        <v>9.5869999999999997</v>
      </c>
      <c r="D30" s="122"/>
      <c r="E30" s="122"/>
      <c r="F30" s="122"/>
      <c r="G30" s="122"/>
      <c r="H30" s="121">
        <v>9.5869999999999997</v>
      </c>
      <c r="I30" s="122"/>
      <c r="J30" s="122"/>
      <c r="K30" s="121">
        <v>9.5869999999999997</v>
      </c>
      <c r="L30" s="122"/>
      <c r="M30" s="122"/>
      <c r="N30" s="122"/>
      <c r="O30" s="122"/>
      <c r="P30" s="122"/>
      <c r="Q30" s="122"/>
      <c r="R30" s="122"/>
      <c r="S30" s="122"/>
      <c r="T30" s="122"/>
      <c r="U30" s="121"/>
      <c r="V30" s="121"/>
      <c r="W30" s="122"/>
      <c r="X30" s="105">
        <v>6</v>
      </c>
      <c r="Y30" s="105">
        <v>92.9</v>
      </c>
      <c r="Z30" s="113">
        <v>6</v>
      </c>
      <c r="AA30" s="113">
        <v>92.9</v>
      </c>
      <c r="AB30" s="113"/>
      <c r="AC30" s="113"/>
      <c r="AD30" s="113"/>
      <c r="AE30" s="105"/>
      <c r="AF30" s="105"/>
      <c r="AG30" s="121">
        <v>8.2170000000000005</v>
      </c>
    </row>
    <row r="31" spans="1:38" ht="33.75" customHeight="1">
      <c r="A31" s="351">
        <v>25</v>
      </c>
      <c r="B31" s="112" t="s">
        <v>372</v>
      </c>
      <c r="C31" s="129">
        <v>1.4419999999999999</v>
      </c>
      <c r="D31" s="130"/>
      <c r="E31" s="130"/>
      <c r="F31" s="130"/>
      <c r="G31" s="130"/>
      <c r="H31" s="130"/>
      <c r="I31" s="129">
        <v>1.4419999999999999</v>
      </c>
      <c r="J31" s="130"/>
      <c r="K31" s="129">
        <v>1.4419999999999999</v>
      </c>
      <c r="L31" s="130"/>
      <c r="M31" s="130"/>
      <c r="N31" s="130"/>
      <c r="O31" s="130"/>
      <c r="P31" s="130"/>
      <c r="Q31" s="130"/>
      <c r="R31" s="129"/>
      <c r="S31" s="130"/>
      <c r="T31" s="130"/>
      <c r="U31" s="129"/>
      <c r="V31" s="129"/>
      <c r="W31" s="130"/>
      <c r="X31" s="105">
        <v>2</v>
      </c>
      <c r="Y31" s="105">
        <v>30.4</v>
      </c>
      <c r="Z31" s="113">
        <v>2</v>
      </c>
      <c r="AA31" s="113">
        <v>30.4</v>
      </c>
      <c r="AB31" s="113"/>
      <c r="AC31" s="113"/>
      <c r="AD31" s="113"/>
      <c r="AE31" s="113"/>
      <c r="AF31" s="113"/>
      <c r="AG31" s="129">
        <v>1.236</v>
      </c>
    </row>
    <row r="32" spans="1:38" ht="39.75" customHeight="1">
      <c r="A32" s="351">
        <v>26</v>
      </c>
      <c r="B32" s="112" t="s">
        <v>373</v>
      </c>
      <c r="C32" s="129">
        <v>10.169</v>
      </c>
      <c r="D32" s="130"/>
      <c r="E32" s="130"/>
      <c r="F32" s="130"/>
      <c r="G32" s="130"/>
      <c r="H32" s="129">
        <v>10.169</v>
      </c>
      <c r="I32" s="130"/>
      <c r="J32" s="130"/>
      <c r="K32" s="129">
        <v>10.169</v>
      </c>
      <c r="L32" s="130"/>
      <c r="M32" s="130"/>
      <c r="N32" s="130"/>
      <c r="O32" s="130"/>
      <c r="P32" s="130"/>
      <c r="Q32" s="130"/>
      <c r="R32" s="130"/>
      <c r="S32" s="130"/>
      <c r="T32" s="130"/>
      <c r="U32" s="129"/>
      <c r="V32" s="129"/>
      <c r="W32" s="129"/>
      <c r="X32" s="105">
        <v>9</v>
      </c>
      <c r="Y32" s="105">
        <v>122.5</v>
      </c>
      <c r="Z32" s="113">
        <v>8</v>
      </c>
      <c r="AA32" s="113">
        <v>108</v>
      </c>
      <c r="AB32" s="113">
        <v>1</v>
      </c>
      <c r="AC32" s="113">
        <v>14.5</v>
      </c>
      <c r="AD32" s="113"/>
      <c r="AE32" s="113"/>
      <c r="AF32" s="113"/>
      <c r="AG32" s="129">
        <v>8.7159999999999993</v>
      </c>
      <c r="AH32" s="189"/>
    </row>
    <row r="33" spans="1:34" ht="33.75">
      <c r="A33" s="351">
        <v>27</v>
      </c>
      <c r="B33" s="112" t="s">
        <v>618</v>
      </c>
      <c r="C33" s="129">
        <v>5.68</v>
      </c>
      <c r="D33" s="130"/>
      <c r="E33" s="130"/>
      <c r="F33" s="130"/>
      <c r="G33" s="129">
        <v>5.68</v>
      </c>
      <c r="H33" s="130"/>
      <c r="I33" s="130"/>
      <c r="J33" s="130"/>
      <c r="K33" s="129">
        <v>5.68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29"/>
      <c r="V33" s="129"/>
      <c r="W33" s="130"/>
      <c r="X33" s="105">
        <v>3</v>
      </c>
      <c r="Y33" s="294">
        <v>51.6</v>
      </c>
      <c r="Z33" s="113">
        <v>3</v>
      </c>
      <c r="AA33" s="116">
        <v>51.6</v>
      </c>
      <c r="AB33" s="113"/>
      <c r="AC33" s="113"/>
      <c r="AD33" s="113"/>
      <c r="AE33" s="113"/>
      <c r="AF33" s="113"/>
      <c r="AG33" s="129">
        <v>5.68</v>
      </c>
    </row>
    <row r="34" spans="1:34" ht="39.75" customHeight="1">
      <c r="A34" s="351">
        <v>28</v>
      </c>
      <c r="B34" s="103" t="s">
        <v>374</v>
      </c>
      <c r="C34" s="121">
        <v>1.335</v>
      </c>
      <c r="D34" s="122"/>
      <c r="E34" s="122"/>
      <c r="F34" s="122"/>
      <c r="G34" s="122"/>
      <c r="H34" s="122"/>
      <c r="I34" s="121">
        <v>1.335</v>
      </c>
      <c r="J34" s="122"/>
      <c r="K34" s="121">
        <v>1.335</v>
      </c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05"/>
      <c r="Y34" s="105"/>
      <c r="Z34" s="113"/>
      <c r="AA34" s="113"/>
      <c r="AB34" s="113"/>
      <c r="AC34" s="113"/>
      <c r="AD34" s="113"/>
      <c r="AE34" s="105"/>
      <c r="AF34" s="105"/>
      <c r="AG34" s="121">
        <v>1.0660000000000001</v>
      </c>
      <c r="AH34" s="189"/>
    </row>
    <row r="35" spans="1:34" ht="36" customHeight="1">
      <c r="A35" s="351">
        <v>29</v>
      </c>
      <c r="B35" s="112" t="s">
        <v>375</v>
      </c>
      <c r="C35" s="129">
        <v>2.1850000000000001</v>
      </c>
      <c r="D35" s="130"/>
      <c r="E35" s="130"/>
      <c r="F35" s="130"/>
      <c r="G35" s="130"/>
      <c r="H35" s="130"/>
      <c r="I35" s="129">
        <v>2.1850000000000001</v>
      </c>
      <c r="J35" s="130"/>
      <c r="K35" s="130">
        <v>2.1850000000000001</v>
      </c>
      <c r="L35" s="129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05"/>
      <c r="Y35" s="105"/>
      <c r="Z35" s="113"/>
      <c r="AA35" s="113"/>
      <c r="AB35" s="113"/>
      <c r="AC35" s="113"/>
      <c r="AD35" s="113"/>
      <c r="AE35" s="113"/>
      <c r="AF35" s="113"/>
      <c r="AG35" s="129">
        <v>1.4</v>
      </c>
      <c r="AH35" s="258"/>
    </row>
    <row r="36" spans="1:34" ht="38.25" customHeight="1">
      <c r="A36" s="351">
        <v>30</v>
      </c>
      <c r="B36" s="112" t="s">
        <v>376</v>
      </c>
      <c r="C36" s="129">
        <v>1.1519999999999999</v>
      </c>
      <c r="D36" s="130"/>
      <c r="E36" s="130"/>
      <c r="F36" s="130"/>
      <c r="G36" s="130"/>
      <c r="H36" s="130"/>
      <c r="I36" s="129">
        <v>1.1519999999999999</v>
      </c>
      <c r="J36" s="130"/>
      <c r="K36" s="129">
        <v>1.1519999999999999</v>
      </c>
      <c r="L36" s="130"/>
      <c r="M36" s="130"/>
      <c r="N36" s="130"/>
      <c r="O36" s="130"/>
      <c r="P36" s="130"/>
      <c r="Q36" s="130"/>
      <c r="R36" s="130"/>
      <c r="S36" s="130"/>
      <c r="T36" s="130"/>
      <c r="U36" s="129"/>
      <c r="V36" s="129"/>
      <c r="W36" s="130"/>
      <c r="X36" s="105">
        <v>2</v>
      </c>
      <c r="Y36" s="105">
        <v>17.8</v>
      </c>
      <c r="Z36" s="113">
        <v>2</v>
      </c>
      <c r="AA36" s="113">
        <v>17.8</v>
      </c>
      <c r="AB36" s="113"/>
      <c r="AC36" s="113"/>
      <c r="AD36" s="113"/>
      <c r="AE36" s="113"/>
      <c r="AF36" s="113"/>
      <c r="AG36" s="129">
        <v>0.98699999999999999</v>
      </c>
    </row>
    <row r="37" spans="1:34" ht="41.25" customHeight="1">
      <c r="A37" s="351">
        <v>31</v>
      </c>
      <c r="B37" s="112" t="s">
        <v>377</v>
      </c>
      <c r="C37" s="129">
        <v>2.919</v>
      </c>
      <c r="D37" s="130"/>
      <c r="E37" s="130"/>
      <c r="F37" s="130"/>
      <c r="G37" s="130"/>
      <c r="H37" s="130"/>
      <c r="I37" s="129">
        <v>2.919</v>
      </c>
      <c r="J37" s="130"/>
      <c r="K37" s="129">
        <v>2.919</v>
      </c>
      <c r="L37" s="130"/>
      <c r="M37" s="130"/>
      <c r="N37" s="130"/>
      <c r="O37" s="130"/>
      <c r="P37" s="130"/>
      <c r="Q37" s="130"/>
      <c r="R37" s="130"/>
      <c r="S37" s="130"/>
      <c r="T37" s="130"/>
      <c r="U37" s="129"/>
      <c r="V37" s="129"/>
      <c r="W37" s="129"/>
      <c r="X37" s="105">
        <v>4</v>
      </c>
      <c r="Y37" s="105">
        <v>54</v>
      </c>
      <c r="Z37" s="113">
        <v>3</v>
      </c>
      <c r="AA37" s="113">
        <v>43</v>
      </c>
      <c r="AB37" s="113">
        <v>1</v>
      </c>
      <c r="AC37" s="113">
        <v>11</v>
      </c>
      <c r="AD37" s="113"/>
      <c r="AE37" s="113"/>
      <c r="AF37" s="113"/>
      <c r="AG37" s="129">
        <v>2.5019999999999998</v>
      </c>
    </row>
    <row r="38" spans="1:34" ht="46.5" customHeight="1">
      <c r="A38" s="351">
        <v>32</v>
      </c>
      <c r="B38" s="112" t="s">
        <v>378</v>
      </c>
      <c r="C38" s="129">
        <v>1.2789999999999999</v>
      </c>
      <c r="D38" s="130"/>
      <c r="E38" s="130"/>
      <c r="F38" s="130"/>
      <c r="G38" s="130"/>
      <c r="H38" s="130"/>
      <c r="I38" s="129">
        <v>1.2789999999999999</v>
      </c>
      <c r="J38" s="130"/>
      <c r="K38" s="130">
        <v>1.2789999999999999</v>
      </c>
      <c r="L38" s="129"/>
      <c r="M38" s="130"/>
      <c r="N38" s="130"/>
      <c r="O38" s="130"/>
      <c r="P38" s="130"/>
      <c r="Q38" s="130"/>
      <c r="R38" s="130"/>
      <c r="S38" s="130"/>
      <c r="T38" s="130"/>
      <c r="U38" s="129"/>
      <c r="V38" s="129"/>
      <c r="W38" s="130"/>
      <c r="X38" s="105">
        <v>1</v>
      </c>
      <c r="Y38" s="105">
        <v>11.7</v>
      </c>
      <c r="Z38" s="113"/>
      <c r="AA38" s="113"/>
      <c r="AB38" s="113">
        <v>1</v>
      </c>
      <c r="AC38" s="113">
        <v>11.7</v>
      </c>
      <c r="AD38" s="113"/>
      <c r="AE38" s="113"/>
      <c r="AF38" s="113"/>
      <c r="AG38" s="129">
        <v>1.1000000000000001</v>
      </c>
      <c r="AH38" s="258"/>
    </row>
    <row r="39" spans="1:34" ht="38.25" customHeight="1">
      <c r="A39" s="351">
        <v>33</v>
      </c>
      <c r="B39" s="112" t="s">
        <v>379</v>
      </c>
      <c r="C39" s="133">
        <v>5.8680000000000003</v>
      </c>
      <c r="D39" s="130"/>
      <c r="E39" s="130"/>
      <c r="F39" s="130"/>
      <c r="G39" s="130"/>
      <c r="H39" s="129">
        <v>5.8680000000000003</v>
      </c>
      <c r="I39" s="130"/>
      <c r="J39" s="130"/>
      <c r="K39" s="129">
        <v>5.8680000000000003</v>
      </c>
      <c r="L39" s="130"/>
      <c r="M39" s="130"/>
      <c r="N39" s="130"/>
      <c r="O39" s="130"/>
      <c r="P39" s="130"/>
      <c r="Q39" s="130"/>
      <c r="R39" s="130"/>
      <c r="S39" s="130"/>
      <c r="T39" s="130"/>
      <c r="U39" s="129"/>
      <c r="V39" s="129"/>
      <c r="W39" s="130"/>
      <c r="X39" s="105">
        <v>5</v>
      </c>
      <c r="Y39" s="105">
        <v>79.14</v>
      </c>
      <c r="Z39" s="113">
        <v>5</v>
      </c>
      <c r="AA39" s="113">
        <v>79.14</v>
      </c>
      <c r="AB39" s="113"/>
      <c r="AC39" s="113"/>
      <c r="AD39" s="113"/>
      <c r="AE39" s="113"/>
      <c r="AF39" s="113"/>
      <c r="AG39" s="129">
        <v>5.0289999999999999</v>
      </c>
    </row>
    <row r="40" spans="1:34" ht="27.75" customHeight="1">
      <c r="A40" s="351">
        <v>34</v>
      </c>
      <c r="B40" s="112" t="s">
        <v>380</v>
      </c>
      <c r="C40" s="129">
        <v>8.8940000000000001</v>
      </c>
      <c r="D40" s="130"/>
      <c r="E40" s="130"/>
      <c r="F40" s="130"/>
      <c r="G40" s="130"/>
      <c r="H40" s="129">
        <v>8.8940000000000001</v>
      </c>
      <c r="I40" s="130"/>
      <c r="J40" s="130"/>
      <c r="K40" s="129">
        <v>8.8940000000000001</v>
      </c>
      <c r="L40" s="130"/>
      <c r="M40" s="130"/>
      <c r="N40" s="130"/>
      <c r="O40" s="130"/>
      <c r="P40" s="130"/>
      <c r="Q40" s="130"/>
      <c r="R40" s="130"/>
      <c r="S40" s="130"/>
      <c r="T40" s="130"/>
      <c r="U40" s="129"/>
      <c r="V40" s="129"/>
      <c r="W40" s="130"/>
      <c r="X40" s="105">
        <v>6</v>
      </c>
      <c r="Y40" s="105">
        <v>114.8</v>
      </c>
      <c r="Z40" s="113">
        <v>6</v>
      </c>
      <c r="AA40" s="113">
        <v>114.8</v>
      </c>
      <c r="AB40" s="113"/>
      <c r="AC40" s="113"/>
      <c r="AD40" s="113"/>
      <c r="AE40" s="113"/>
      <c r="AF40" s="113"/>
      <c r="AG40" s="129">
        <v>7.6230000000000002</v>
      </c>
    </row>
    <row r="41" spans="1:34" ht="36.75" customHeight="1">
      <c r="A41" s="351">
        <v>35</v>
      </c>
      <c r="B41" s="112" t="s">
        <v>381</v>
      </c>
      <c r="C41" s="129">
        <v>3.407</v>
      </c>
      <c r="D41" s="130"/>
      <c r="E41" s="130"/>
      <c r="F41" s="130"/>
      <c r="G41" s="130"/>
      <c r="H41" s="130"/>
      <c r="I41" s="129">
        <v>3.407</v>
      </c>
      <c r="J41" s="130"/>
      <c r="K41" s="130"/>
      <c r="L41" s="129">
        <v>3.407</v>
      </c>
      <c r="M41" s="130"/>
      <c r="N41" s="130"/>
      <c r="O41" s="130"/>
      <c r="P41" s="130"/>
      <c r="Q41" s="130"/>
      <c r="R41" s="130"/>
      <c r="S41" s="130"/>
      <c r="T41" s="130"/>
      <c r="U41" s="129"/>
      <c r="V41" s="129"/>
      <c r="W41" s="130"/>
      <c r="X41" s="105">
        <v>4</v>
      </c>
      <c r="Y41" s="105">
        <v>98.58</v>
      </c>
      <c r="Z41" s="113">
        <v>4</v>
      </c>
      <c r="AA41" s="113">
        <v>98.58</v>
      </c>
      <c r="AB41" s="113"/>
      <c r="AC41" s="113"/>
      <c r="AD41" s="113"/>
      <c r="AE41" s="113"/>
      <c r="AF41" s="113"/>
      <c r="AG41" s="129">
        <v>2.92</v>
      </c>
    </row>
    <row r="42" spans="1:34" ht="41.25" customHeight="1">
      <c r="A42" s="351">
        <v>36</v>
      </c>
      <c r="B42" s="134" t="s">
        <v>382</v>
      </c>
      <c r="C42" s="121">
        <v>1.585</v>
      </c>
      <c r="D42" s="122"/>
      <c r="E42" s="122"/>
      <c r="F42" s="122"/>
      <c r="G42" s="122"/>
      <c r="H42" s="122"/>
      <c r="I42" s="121">
        <v>1.585</v>
      </c>
      <c r="J42" s="122"/>
      <c r="K42" s="121">
        <v>1.585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1"/>
      <c r="V42" s="121"/>
      <c r="W42" s="122"/>
      <c r="X42" s="105">
        <v>1</v>
      </c>
      <c r="Y42" s="105">
        <v>11</v>
      </c>
      <c r="Z42" s="113">
        <v>1</v>
      </c>
      <c r="AA42" s="113">
        <v>11</v>
      </c>
      <c r="AB42" s="113"/>
      <c r="AC42" s="113"/>
      <c r="AD42" s="113"/>
      <c r="AE42" s="105"/>
      <c r="AF42" s="105"/>
      <c r="AG42" s="121">
        <v>1.359</v>
      </c>
    </row>
    <row r="43" spans="1:34" ht="32.25" customHeight="1">
      <c r="A43" s="351">
        <v>37</v>
      </c>
      <c r="B43" s="103" t="s">
        <v>383</v>
      </c>
      <c r="C43" s="121">
        <v>0.76200000000000001</v>
      </c>
      <c r="D43" s="122"/>
      <c r="E43" s="122"/>
      <c r="F43" s="122"/>
      <c r="G43" s="122"/>
      <c r="H43" s="122"/>
      <c r="I43" s="121">
        <v>0.76200000000000001</v>
      </c>
      <c r="J43" s="122"/>
      <c r="K43" s="131">
        <v>0.2</v>
      </c>
      <c r="L43" s="121">
        <v>0.56200000000000006</v>
      </c>
      <c r="M43" s="122"/>
      <c r="N43" s="122"/>
      <c r="O43" s="122"/>
      <c r="P43" s="122"/>
      <c r="Q43" s="122"/>
      <c r="R43" s="122"/>
      <c r="S43" s="122"/>
      <c r="T43" s="122"/>
      <c r="U43" s="121"/>
      <c r="V43" s="121"/>
      <c r="W43" s="121"/>
      <c r="X43" s="105">
        <v>2</v>
      </c>
      <c r="Y43" s="105">
        <v>20</v>
      </c>
      <c r="Z43" s="113">
        <v>1</v>
      </c>
      <c r="AA43" s="113">
        <v>10</v>
      </c>
      <c r="AB43" s="113">
        <v>1</v>
      </c>
      <c r="AC43" s="113">
        <v>10</v>
      </c>
      <c r="AD43" s="113"/>
      <c r="AE43" s="105"/>
      <c r="AF43" s="105"/>
      <c r="AG43" s="121">
        <v>0.65300000000000002</v>
      </c>
    </row>
    <row r="44" spans="1:34" ht="42.75" customHeight="1">
      <c r="A44" s="351">
        <v>38</v>
      </c>
      <c r="B44" s="112" t="s">
        <v>384</v>
      </c>
      <c r="C44" s="129">
        <v>5.3239999999999998</v>
      </c>
      <c r="D44" s="130"/>
      <c r="E44" s="130"/>
      <c r="F44" s="130"/>
      <c r="G44" s="129">
        <v>5.3239999999999998</v>
      </c>
      <c r="H44" s="130"/>
      <c r="I44" s="130"/>
      <c r="J44" s="130"/>
      <c r="K44" s="129">
        <v>5.3239999999999998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29"/>
      <c r="V44" s="129"/>
      <c r="W44" s="130"/>
      <c r="X44" s="105">
        <v>3</v>
      </c>
      <c r="Y44" s="105">
        <v>46</v>
      </c>
      <c r="Z44" s="113">
        <v>3</v>
      </c>
      <c r="AA44" s="113">
        <v>46</v>
      </c>
      <c r="AB44" s="113"/>
      <c r="AC44" s="113"/>
      <c r="AD44" s="113"/>
      <c r="AE44" s="113"/>
      <c r="AF44" s="113"/>
      <c r="AG44" s="129">
        <v>5.3239999999999998</v>
      </c>
    </row>
    <row r="45" spans="1:34">
      <c r="A45" s="113"/>
      <c r="B45" s="113" t="s">
        <v>98</v>
      </c>
      <c r="C45" s="117">
        <f>SUM(C7:C44)</f>
        <v>194.22800000000001</v>
      </c>
      <c r="D45" s="117" t="e">
        <f>#VALUE!</f>
        <v>#VALUE!</v>
      </c>
      <c r="E45" s="117" t="e">
        <f>#VALUE!</f>
        <v>#VALUE!</v>
      </c>
      <c r="F45" s="118" t="e">
        <f>#VALUE!</f>
        <v>#VALUE!</v>
      </c>
      <c r="G45" s="117">
        <f>SUM(G7:G44)</f>
        <v>92.591999999999999</v>
      </c>
      <c r="H45" s="117">
        <f>SUM(H7:H44)</f>
        <v>74.546000000000006</v>
      </c>
      <c r="I45" s="117">
        <f>SUM(I7:I44)</f>
        <v>27.09</v>
      </c>
      <c r="J45" s="117" t="e">
        <f>#VALUE!</f>
        <v>#VALUE!</v>
      </c>
      <c r="K45" s="117">
        <f>SUM(K7:K44)</f>
        <v>186.22900000000001</v>
      </c>
      <c r="L45" s="117">
        <f>SUM(L7:L44)</f>
        <v>7.9989999999999997</v>
      </c>
      <c r="M45" s="117">
        <f>SUM(M7:M44)</f>
        <v>0</v>
      </c>
      <c r="N45" s="117" t="e">
        <f>#VALUE!</f>
        <v>#VALUE!</v>
      </c>
      <c r="O45" s="135">
        <f>SUM(O7:O44)</f>
        <v>0</v>
      </c>
      <c r="P45" s="118" t="e">
        <f>#VALUE!</f>
        <v>#VALUE!</v>
      </c>
      <c r="Q45" s="118">
        <v>3</v>
      </c>
      <c r="R45" s="117">
        <f>SUM(R7:R44)</f>
        <v>94.4</v>
      </c>
      <c r="S45" s="118" t="e">
        <f>#VALUE!</f>
        <v>#VALUE!</v>
      </c>
      <c r="T45" s="117" t="e">
        <f>#VALUE!</f>
        <v>#VALUE!</v>
      </c>
      <c r="U45" s="118">
        <f>SUM(U7:U44)</f>
        <v>3</v>
      </c>
      <c r="V45" s="117">
        <f>SUM(V7:V44)</f>
        <v>94.4</v>
      </c>
      <c r="W45" s="117" t="e">
        <f>#VALUE!</f>
        <v>#VALUE!</v>
      </c>
      <c r="X45" s="118">
        <f t="shared" ref="X45:AC45" si="0">SUM(X7:X44)</f>
        <v>159</v>
      </c>
      <c r="Y45" s="117">
        <f t="shared" si="0"/>
        <v>2528.1799999999998</v>
      </c>
      <c r="Z45" s="136">
        <f>SUM(Z7:Z44)</f>
        <v>129</v>
      </c>
      <c r="AA45" s="117">
        <f t="shared" si="0"/>
        <v>2126.88</v>
      </c>
      <c r="AB45" s="136">
        <f t="shared" si="0"/>
        <v>23</v>
      </c>
      <c r="AC45" s="117">
        <f t="shared" si="0"/>
        <v>275.39999999999998</v>
      </c>
      <c r="AD45" s="117" t="e">
        <f>#VALUE!</f>
        <v>#VALUE!</v>
      </c>
      <c r="AE45" s="117">
        <f>SUM(AE7:AE44)</f>
        <v>7</v>
      </c>
      <c r="AF45" s="117">
        <f>SUM(AF7:AF44)</f>
        <v>125.9</v>
      </c>
      <c r="AG45" s="117">
        <f>SUM(AG7:AG44)</f>
        <v>177.54900000000001</v>
      </c>
    </row>
    <row r="47" spans="1:34">
      <c r="A47" s="476"/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</row>
    <row r="48" spans="1:34">
      <c r="A48" s="477"/>
      <c r="B48" s="250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</row>
  </sheetData>
  <mergeCells count="34">
    <mergeCell ref="A47:A48"/>
    <mergeCell ref="A3:A5"/>
    <mergeCell ref="B3:B5"/>
    <mergeCell ref="C3:D3"/>
    <mergeCell ref="E3:I3"/>
    <mergeCell ref="J3:P3"/>
    <mergeCell ref="D4:D5"/>
    <mergeCell ref="J4:L4"/>
    <mergeCell ref="M4:N4"/>
    <mergeCell ref="O4:P4"/>
    <mergeCell ref="U4:V4"/>
    <mergeCell ref="X4:Y4"/>
    <mergeCell ref="Q3:W3"/>
    <mergeCell ref="AH14:AL14"/>
    <mergeCell ref="AH23:AL23"/>
    <mergeCell ref="Z4:AA4"/>
    <mergeCell ref="AB4:AC4"/>
    <mergeCell ref="X3:AD3"/>
    <mergeCell ref="AG3:AG5"/>
    <mergeCell ref="Q4:R4"/>
    <mergeCell ref="S4:T4"/>
    <mergeCell ref="AH7:AM7"/>
    <mergeCell ref="AE4:AF4"/>
    <mergeCell ref="AH17:AH20"/>
    <mergeCell ref="X17:X20"/>
    <mergeCell ref="Y17:Y20"/>
    <mergeCell ref="AF17:AF20"/>
    <mergeCell ref="AD17:AD20"/>
    <mergeCell ref="AG17:AG20"/>
    <mergeCell ref="Z17:Z20"/>
    <mergeCell ref="AA17:AA20"/>
    <mergeCell ref="AB17:AB20"/>
    <mergeCell ref="AC17:AC20"/>
    <mergeCell ref="AE17:AE20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tabSelected="1" topLeftCell="A4" zoomScale="120" zoomScaleNormal="120" workbookViewId="0">
      <pane xSplit="3" ySplit="6" topLeftCell="D10" activePane="bottomRight" state="frozen"/>
      <selection activeCell="A4" sqref="A4"/>
      <selection pane="topRight" activeCell="D4" sqref="D4"/>
      <selection pane="bottomLeft" activeCell="A10" sqref="A10"/>
      <selection pane="bottomRight" activeCell="L11" sqref="L11"/>
    </sheetView>
  </sheetViews>
  <sheetFormatPr defaultRowHeight="12.75"/>
  <cols>
    <col min="1" max="1" width="3.5703125" style="2" customWidth="1"/>
    <col min="2" max="2" width="23" style="2" customWidth="1"/>
    <col min="3" max="3" width="6.140625" style="2" bestFit="1" customWidth="1"/>
    <col min="4" max="4" width="4.7109375" style="2" customWidth="1"/>
    <col min="5" max="6" width="3.5703125" style="2" customWidth="1"/>
    <col min="7" max="7" width="5.85546875" style="2" customWidth="1"/>
    <col min="8" max="8" width="6.140625" style="2" customWidth="1"/>
    <col min="9" max="9" width="5.42578125" style="2" customWidth="1"/>
    <col min="10" max="10" width="3.140625" style="2" customWidth="1"/>
    <col min="11" max="11" width="5.5703125" style="2" customWidth="1"/>
    <col min="12" max="12" width="5.85546875" style="2" bestFit="1" customWidth="1"/>
    <col min="13" max="13" width="6.140625" style="2" customWidth="1"/>
    <col min="14" max="14" width="5.85546875" style="2" bestFit="1" customWidth="1"/>
    <col min="15" max="17" width="3.42578125" style="2" customWidth="1"/>
    <col min="18" max="18" width="5.2851562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4.85546875" style="2" customWidth="1"/>
    <col min="23" max="24" width="4" style="2" customWidth="1"/>
    <col min="25" max="25" width="9.28515625" style="2" customWidth="1"/>
    <col min="26" max="26" width="3.7109375" style="2" customWidth="1"/>
    <col min="27" max="27" width="5.7109375" style="2" customWidth="1"/>
    <col min="28" max="28" width="3" style="2" customWidth="1"/>
    <col min="29" max="29" width="6" style="2" customWidth="1"/>
    <col min="30" max="30" width="4" style="2" bestFit="1" customWidth="1"/>
    <col min="31" max="31" width="4" style="2" customWidth="1"/>
    <col min="32" max="32" width="8" style="2" customWidth="1"/>
    <col min="33" max="33" width="5.5703125" style="2" customWidth="1"/>
    <col min="34" max="34" width="52.7109375" style="2" customWidth="1"/>
    <col min="35" max="16384" width="9.140625" style="2"/>
  </cols>
  <sheetData>
    <row r="1" spans="1:34">
      <c r="A1" s="2" t="s">
        <v>73</v>
      </c>
    </row>
    <row r="2" spans="1:34" ht="15">
      <c r="AG2" s="10" t="s">
        <v>115</v>
      </c>
    </row>
    <row r="3" spans="1:34">
      <c r="A3" s="2" t="s">
        <v>73</v>
      </c>
    </row>
    <row r="4" spans="1:34" ht="15">
      <c r="A4" s="5" t="s">
        <v>707</v>
      </c>
    </row>
    <row r="5" spans="1:34">
      <c r="A5" s="2" t="s">
        <v>73</v>
      </c>
    </row>
    <row r="6" spans="1:34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442" t="s">
        <v>89</v>
      </c>
      <c r="Y6" s="443"/>
      <c r="Z6" s="443"/>
      <c r="AA6" s="443"/>
      <c r="AB6" s="443"/>
      <c r="AC6" s="443"/>
      <c r="AD6" s="443"/>
      <c r="AE6" s="443"/>
      <c r="AF6" s="444"/>
      <c r="AG6" s="389" t="s">
        <v>110</v>
      </c>
    </row>
    <row r="7" spans="1:34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435" t="s">
        <v>421</v>
      </c>
      <c r="AF7" s="435"/>
      <c r="AG7" s="390"/>
    </row>
    <row r="8" spans="1:34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274"/>
      <c r="AF8" s="274"/>
      <c r="AG8" s="391"/>
    </row>
    <row r="9" spans="1:34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/>
      <c r="AF9" s="9"/>
      <c r="AG9" s="9">
        <v>31</v>
      </c>
    </row>
    <row r="10" spans="1:34" ht="22.5">
      <c r="A10" s="26">
        <v>1</v>
      </c>
      <c r="B10" s="28" t="s">
        <v>317</v>
      </c>
      <c r="C10" s="173">
        <v>32.17</v>
      </c>
      <c r="D10" s="48"/>
      <c r="E10" s="48"/>
      <c r="F10" s="48"/>
      <c r="G10" s="48">
        <v>32.17</v>
      </c>
      <c r="H10" s="95"/>
      <c r="I10" s="48"/>
      <c r="J10" s="48"/>
      <c r="K10" s="95">
        <v>32.17</v>
      </c>
      <c r="L10" s="1"/>
      <c r="M10" s="1"/>
      <c r="N10" s="1"/>
      <c r="O10" s="1"/>
      <c r="P10" s="1"/>
      <c r="Q10" s="1">
        <f>U10</f>
        <v>3</v>
      </c>
      <c r="R10" s="1">
        <f>V10</f>
        <v>223.2</v>
      </c>
      <c r="S10" s="1"/>
      <c r="T10" s="1"/>
      <c r="U10" s="1">
        <v>3</v>
      </c>
      <c r="V10" s="1">
        <v>223.2</v>
      </c>
      <c r="W10" s="1"/>
      <c r="X10" s="1">
        <f t="shared" ref="X10:X27" si="0">Z10+AB10</f>
        <v>25</v>
      </c>
      <c r="Y10" s="1">
        <f t="shared" ref="Y10:Y27" si="1">AA10+AC10</f>
        <v>524</v>
      </c>
      <c r="Z10" s="1">
        <v>25</v>
      </c>
      <c r="AA10" s="1">
        <v>524</v>
      </c>
      <c r="AB10" s="1"/>
      <c r="AC10" s="1"/>
      <c r="AD10" s="1"/>
      <c r="AE10" s="1"/>
      <c r="AF10" s="1"/>
      <c r="AG10" s="1">
        <v>30.9</v>
      </c>
    </row>
    <row r="11" spans="1:34" ht="30.75" customHeight="1">
      <c r="A11" s="26">
        <v>2</v>
      </c>
      <c r="B11" s="28" t="s">
        <v>525</v>
      </c>
      <c r="C11" s="173">
        <v>8.31</v>
      </c>
      <c r="D11" s="1"/>
      <c r="E11" s="1"/>
      <c r="F11" s="1"/>
      <c r="G11" s="1"/>
      <c r="H11" s="95">
        <v>8.31</v>
      </c>
      <c r="I11" s="1"/>
      <c r="J11" s="1"/>
      <c r="K11" s="9">
        <v>4.0999999999999996</v>
      </c>
      <c r="L11" s="95">
        <v>4.21</v>
      </c>
      <c r="M11" s="1"/>
      <c r="N11" s="1"/>
      <c r="O11" s="1"/>
      <c r="P11" s="1"/>
      <c r="Q11" s="1">
        <f>U11</f>
        <v>1</v>
      </c>
      <c r="R11" s="1">
        <f>V11</f>
        <v>28.8</v>
      </c>
      <c r="S11" s="1"/>
      <c r="T11" s="1"/>
      <c r="U11" s="1">
        <v>1</v>
      </c>
      <c r="V11" s="1">
        <v>28.8</v>
      </c>
      <c r="W11" s="1"/>
      <c r="X11" s="1">
        <f t="shared" si="0"/>
        <v>7</v>
      </c>
      <c r="Y11" s="1">
        <f t="shared" si="1"/>
        <v>156.1</v>
      </c>
      <c r="Z11" s="1">
        <v>7</v>
      </c>
      <c r="AA11" s="1">
        <v>156.1</v>
      </c>
      <c r="AB11" s="1"/>
      <c r="AC11" s="1"/>
      <c r="AD11" s="1"/>
      <c r="AE11" s="1"/>
      <c r="AF11" s="1"/>
      <c r="AG11" s="1">
        <v>7.11</v>
      </c>
      <c r="AH11" s="215" t="s">
        <v>817</v>
      </c>
    </row>
    <row r="12" spans="1:34" ht="33.75" customHeight="1">
      <c r="A12" s="26">
        <v>3</v>
      </c>
      <c r="B12" s="28" t="s">
        <v>526</v>
      </c>
      <c r="C12" s="173">
        <v>1.77</v>
      </c>
      <c r="D12" s="48"/>
      <c r="E12" s="48"/>
      <c r="F12" s="48"/>
      <c r="G12" s="48"/>
      <c r="H12" s="95">
        <v>1.77</v>
      </c>
      <c r="I12" s="48"/>
      <c r="J12" s="48"/>
      <c r="K12" s="95">
        <v>1.77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0"/>
        <v>2</v>
      </c>
      <c r="Y12" s="1">
        <f t="shared" si="1"/>
        <v>31.49</v>
      </c>
      <c r="Z12" s="1">
        <v>2</v>
      </c>
      <c r="AA12" s="1">
        <v>31.49</v>
      </c>
      <c r="AB12" s="1"/>
      <c r="AC12" s="1"/>
      <c r="AD12" s="1"/>
      <c r="AE12" s="1"/>
      <c r="AF12" s="1"/>
      <c r="AG12" s="1">
        <v>1.36</v>
      </c>
    </row>
    <row r="13" spans="1:34" ht="36" customHeight="1">
      <c r="A13" s="26">
        <v>4</v>
      </c>
      <c r="B13" s="28" t="s">
        <v>527</v>
      </c>
      <c r="C13" s="173">
        <v>1.53</v>
      </c>
      <c r="D13" s="48"/>
      <c r="E13" s="48"/>
      <c r="F13" s="48"/>
      <c r="G13" s="48"/>
      <c r="H13" s="95">
        <v>1.53</v>
      </c>
      <c r="I13" s="48"/>
      <c r="J13" s="48"/>
      <c r="K13" s="95">
        <v>1.53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0"/>
        <v>4</v>
      </c>
      <c r="Y13" s="1">
        <f t="shared" si="1"/>
        <v>59.6</v>
      </c>
      <c r="Z13" s="1">
        <v>4</v>
      </c>
      <c r="AA13" s="1">
        <v>59.6</v>
      </c>
      <c r="AB13" s="1"/>
      <c r="AC13" s="1"/>
      <c r="AD13" s="1"/>
      <c r="AE13" s="1"/>
      <c r="AF13" s="1"/>
      <c r="AG13" s="1">
        <v>1.31</v>
      </c>
    </row>
    <row r="14" spans="1:34" ht="38.25" customHeight="1">
      <c r="A14" s="26">
        <v>5</v>
      </c>
      <c r="B14" s="28" t="s">
        <v>528</v>
      </c>
      <c r="C14" s="173">
        <v>3.2</v>
      </c>
      <c r="D14" s="48"/>
      <c r="E14" s="48"/>
      <c r="F14" s="48"/>
      <c r="G14" s="48"/>
      <c r="H14" s="95">
        <v>3.2</v>
      </c>
      <c r="I14" s="48"/>
      <c r="J14" s="48"/>
      <c r="K14" s="95">
        <v>3.2</v>
      </c>
      <c r="L14" s="9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4</v>
      </c>
      <c r="Y14" s="1">
        <f t="shared" si="1"/>
        <v>60.82</v>
      </c>
      <c r="Z14" s="1">
        <v>4</v>
      </c>
      <c r="AA14" s="1">
        <v>60.82</v>
      </c>
      <c r="AB14" s="1"/>
      <c r="AC14" s="1"/>
      <c r="AD14" s="1"/>
      <c r="AE14" s="1"/>
      <c r="AF14" s="1"/>
      <c r="AG14" s="1">
        <v>2.72</v>
      </c>
      <c r="AH14" s="215"/>
    </row>
    <row r="15" spans="1:34" ht="32.25" customHeight="1">
      <c r="A15" s="26">
        <v>6</v>
      </c>
      <c r="B15" s="28" t="s">
        <v>529</v>
      </c>
      <c r="C15" s="173">
        <v>3.73</v>
      </c>
      <c r="D15" s="1"/>
      <c r="E15" s="1"/>
      <c r="F15" s="1"/>
      <c r="G15" s="1"/>
      <c r="H15" s="95">
        <v>3.73</v>
      </c>
      <c r="I15" s="1"/>
      <c r="J15" s="1"/>
      <c r="K15" s="95">
        <v>3.73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0"/>
        <v>3</v>
      </c>
      <c r="Y15" s="1">
        <f t="shared" si="1"/>
        <v>79.8</v>
      </c>
      <c r="Z15" s="1">
        <v>3</v>
      </c>
      <c r="AA15" s="1">
        <v>79.8</v>
      </c>
      <c r="AB15" s="1"/>
      <c r="AC15" s="1"/>
      <c r="AD15" s="1"/>
      <c r="AE15" s="1"/>
      <c r="AF15" s="1"/>
      <c r="AG15" s="1">
        <v>4.17</v>
      </c>
    </row>
    <row r="16" spans="1:34" ht="33.75" customHeight="1">
      <c r="A16" s="26">
        <v>7</v>
      </c>
      <c r="B16" s="28" t="s">
        <v>582</v>
      </c>
      <c r="C16" s="173">
        <v>5.9</v>
      </c>
      <c r="D16" s="48"/>
      <c r="E16" s="48"/>
      <c r="F16" s="48"/>
      <c r="G16" s="48"/>
      <c r="H16" s="95">
        <v>5.9</v>
      </c>
      <c r="I16" s="48"/>
      <c r="J16" s="48"/>
      <c r="K16" s="95">
        <v>5.9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0"/>
        <v>8</v>
      </c>
      <c r="Y16" s="1">
        <f t="shared" si="1"/>
        <v>133.88999999999999</v>
      </c>
      <c r="Z16" s="1">
        <v>8</v>
      </c>
      <c r="AA16" s="1">
        <v>133.88999999999999</v>
      </c>
      <c r="AB16" s="1"/>
      <c r="AC16" s="1"/>
      <c r="AD16" s="1"/>
      <c r="AE16" s="1"/>
      <c r="AF16" s="1"/>
      <c r="AG16" s="1">
        <v>5.0199999999999996</v>
      </c>
    </row>
    <row r="17" spans="1:38" ht="51" customHeight="1">
      <c r="A17" s="26">
        <v>8</v>
      </c>
      <c r="B17" s="28" t="s">
        <v>168</v>
      </c>
      <c r="C17" s="173">
        <v>44.35</v>
      </c>
      <c r="D17" s="48"/>
      <c r="E17" s="48"/>
      <c r="F17" s="48"/>
      <c r="G17" s="48">
        <v>44.35</v>
      </c>
      <c r="H17" s="95"/>
      <c r="I17" s="48"/>
      <c r="J17" s="48"/>
      <c r="K17" s="95">
        <v>44.35</v>
      </c>
      <c r="L17" s="1"/>
      <c r="M17" s="1"/>
      <c r="N17" s="1"/>
      <c r="O17" s="1"/>
      <c r="P17" s="1"/>
      <c r="Q17" s="1">
        <v>2</v>
      </c>
      <c r="R17" s="1">
        <v>54.4</v>
      </c>
      <c r="S17" s="1"/>
      <c r="T17" s="1"/>
      <c r="U17" s="1">
        <v>2</v>
      </c>
      <c r="V17" s="1">
        <v>54.4</v>
      </c>
      <c r="W17" s="1"/>
      <c r="X17" s="1">
        <v>27</v>
      </c>
      <c r="Y17" s="1">
        <v>630.72</v>
      </c>
      <c r="Z17" s="1">
        <v>19</v>
      </c>
      <c r="AA17" s="1">
        <v>432.77</v>
      </c>
      <c r="AB17" s="1">
        <v>8</v>
      </c>
      <c r="AC17" s="48">
        <v>197.95</v>
      </c>
      <c r="AD17" s="1"/>
      <c r="AE17" s="1"/>
      <c r="AF17" s="1"/>
      <c r="AG17" s="1">
        <v>40.700000000000003</v>
      </c>
      <c r="AH17" s="224"/>
      <c r="AI17" s="215"/>
      <c r="AJ17" s="215"/>
      <c r="AK17" s="215"/>
      <c r="AL17" s="215"/>
    </row>
    <row r="18" spans="1:38" ht="33.75" customHeight="1">
      <c r="A18" s="26">
        <v>9</v>
      </c>
      <c r="B18" s="28" t="s">
        <v>521</v>
      </c>
      <c r="C18" s="173">
        <v>6.71</v>
      </c>
      <c r="D18" s="48"/>
      <c r="E18" s="48"/>
      <c r="F18" s="48"/>
      <c r="G18" s="48"/>
      <c r="H18" s="95">
        <v>6.71</v>
      </c>
      <c r="I18" s="48"/>
      <c r="J18" s="48"/>
      <c r="K18" s="95">
        <v>6.71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0"/>
        <v>7</v>
      </c>
      <c r="Y18" s="1">
        <f t="shared" si="1"/>
        <v>143.36000000000001</v>
      </c>
      <c r="Z18" s="1">
        <v>7</v>
      </c>
      <c r="AA18" s="1">
        <v>143.36000000000001</v>
      </c>
      <c r="AB18" s="1"/>
      <c r="AC18" s="1"/>
      <c r="AD18" s="1"/>
      <c r="AE18" s="1"/>
      <c r="AF18" s="1"/>
      <c r="AG18" s="1">
        <v>5.75</v>
      </c>
    </row>
    <row r="19" spans="1:38" ht="33.75" customHeight="1">
      <c r="A19" s="26">
        <v>10</v>
      </c>
      <c r="B19" s="28" t="s">
        <v>522</v>
      </c>
      <c r="C19" s="166">
        <v>4.6260000000000003</v>
      </c>
      <c r="D19" s="1"/>
      <c r="E19" s="1"/>
      <c r="F19" s="1"/>
      <c r="G19" s="1"/>
      <c r="H19" s="9">
        <v>4.6260000000000003</v>
      </c>
      <c r="I19" s="1"/>
      <c r="J19" s="1"/>
      <c r="K19" s="9">
        <v>4.6260000000000003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0"/>
        <v>4</v>
      </c>
      <c r="Y19" s="1">
        <f t="shared" si="1"/>
        <v>68.150000000000006</v>
      </c>
      <c r="Z19" s="1">
        <v>4</v>
      </c>
      <c r="AA19" s="1">
        <v>68.150000000000006</v>
      </c>
      <c r="AB19" s="1"/>
      <c r="AC19" s="1"/>
      <c r="AD19" s="1"/>
      <c r="AE19" s="1"/>
      <c r="AF19" s="1"/>
      <c r="AG19" s="1">
        <v>3.66</v>
      </c>
    </row>
    <row r="20" spans="1:38" ht="54.75" customHeight="1">
      <c r="A20" s="26">
        <v>11</v>
      </c>
      <c r="B20" s="28" t="s">
        <v>434</v>
      </c>
      <c r="C20" s="173">
        <v>1.27</v>
      </c>
      <c r="D20" s="48"/>
      <c r="E20" s="48"/>
      <c r="F20" s="48"/>
      <c r="G20" s="48"/>
      <c r="H20" s="95">
        <v>1.27</v>
      </c>
      <c r="I20" s="48"/>
      <c r="J20" s="48"/>
      <c r="K20" s="95"/>
      <c r="L20" s="95">
        <v>1.27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0"/>
        <v>1</v>
      </c>
      <c r="Y20" s="1">
        <f t="shared" si="1"/>
        <v>26.8</v>
      </c>
      <c r="Z20" s="1">
        <v>1</v>
      </c>
      <c r="AA20" s="1">
        <v>26.8</v>
      </c>
      <c r="AB20" s="1"/>
      <c r="AC20" s="1"/>
      <c r="AD20" s="1"/>
      <c r="AE20" s="1"/>
      <c r="AF20" s="1"/>
      <c r="AG20" s="1">
        <v>1.71</v>
      </c>
      <c r="AH20" s="243"/>
    </row>
    <row r="21" spans="1:38" ht="45">
      <c r="A21" s="26">
        <v>12</v>
      </c>
      <c r="B21" s="28" t="s">
        <v>523</v>
      </c>
      <c r="C21" s="173">
        <v>3.7309999999999999</v>
      </c>
      <c r="D21" s="1"/>
      <c r="E21" s="1"/>
      <c r="F21" s="1"/>
      <c r="G21" s="1"/>
      <c r="H21" s="95">
        <v>3.7309999999999999</v>
      </c>
      <c r="I21" s="1"/>
      <c r="J21" s="1"/>
      <c r="K21" s="9">
        <v>3.7309999999999999</v>
      </c>
      <c r="L21" s="9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0"/>
        <v>4</v>
      </c>
      <c r="Y21" s="1">
        <f t="shared" si="1"/>
        <v>48</v>
      </c>
      <c r="Z21" s="1">
        <v>4</v>
      </c>
      <c r="AA21" s="1">
        <v>48</v>
      </c>
      <c r="AB21" s="1"/>
      <c r="AC21" s="1"/>
      <c r="AD21" s="1"/>
      <c r="AE21" s="1"/>
      <c r="AF21" s="1"/>
      <c r="AG21" s="1">
        <v>3.15</v>
      </c>
      <c r="AH21" s="215"/>
    </row>
    <row r="22" spans="1:38" ht="33.75">
      <c r="A22" s="26">
        <v>13</v>
      </c>
      <c r="B22" s="28" t="s">
        <v>524</v>
      </c>
      <c r="C22" s="173">
        <v>1.6</v>
      </c>
      <c r="D22" s="48"/>
      <c r="E22" s="48"/>
      <c r="F22" s="48"/>
      <c r="G22" s="48"/>
      <c r="H22" s="95">
        <v>1.6</v>
      </c>
      <c r="I22" s="48"/>
      <c r="J22" s="48"/>
      <c r="K22" s="95"/>
      <c r="L22" s="95">
        <v>1.6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0"/>
        <v>1</v>
      </c>
      <c r="Y22" s="1">
        <f t="shared" si="1"/>
        <v>12</v>
      </c>
      <c r="Z22" s="1">
        <v>1</v>
      </c>
      <c r="AA22" s="1">
        <v>12</v>
      </c>
      <c r="AB22" s="1"/>
      <c r="AC22" s="1"/>
      <c r="AD22" s="1"/>
      <c r="AE22" s="1"/>
      <c r="AF22" s="1"/>
      <c r="AG22" s="1">
        <v>1.36</v>
      </c>
    </row>
    <row r="23" spans="1:38" ht="33.75">
      <c r="A23" s="26">
        <v>14</v>
      </c>
      <c r="B23" s="28" t="s">
        <v>534</v>
      </c>
      <c r="C23" s="173">
        <v>2.3220000000000001</v>
      </c>
      <c r="D23" s="48"/>
      <c r="E23" s="48"/>
      <c r="F23" s="48"/>
      <c r="G23" s="48"/>
      <c r="H23" s="95"/>
      <c r="I23" s="95">
        <v>2.3220000000000001</v>
      </c>
      <c r="J23" s="48"/>
      <c r="K23" s="95">
        <v>2.3220000000000001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0"/>
        <v>1</v>
      </c>
      <c r="Y23" s="1">
        <f t="shared" si="1"/>
        <v>16.45</v>
      </c>
      <c r="Z23" s="1"/>
      <c r="AA23" s="1"/>
      <c r="AB23" s="1">
        <v>1</v>
      </c>
      <c r="AC23" s="1">
        <v>16.45</v>
      </c>
      <c r="AD23" s="1"/>
      <c r="AE23" s="1"/>
      <c r="AF23" s="1"/>
      <c r="AG23" s="1">
        <v>1.69</v>
      </c>
    </row>
    <row r="24" spans="1:38" ht="51.75" customHeight="1">
      <c r="A24" s="26">
        <v>15</v>
      </c>
      <c r="B24" s="28" t="s">
        <v>291</v>
      </c>
      <c r="C24" s="166">
        <v>14.17</v>
      </c>
      <c r="D24" s="1"/>
      <c r="E24" s="1"/>
      <c r="F24" s="1"/>
      <c r="G24" s="9">
        <v>14.17</v>
      </c>
      <c r="H24" s="9"/>
      <c r="I24" s="1"/>
      <c r="J24" s="1"/>
      <c r="K24" s="9">
        <v>14.17</v>
      </c>
      <c r="L24" s="1"/>
      <c r="M24" s="1"/>
      <c r="N24" s="1"/>
      <c r="O24" s="1"/>
      <c r="P24" s="1"/>
      <c r="Q24" s="1">
        <f>U24</f>
        <v>1</v>
      </c>
      <c r="R24" s="1">
        <f>V24</f>
        <v>24.15</v>
      </c>
      <c r="S24" s="1"/>
      <c r="T24" s="1"/>
      <c r="U24" s="1">
        <v>1</v>
      </c>
      <c r="V24" s="1">
        <v>24.15</v>
      </c>
      <c r="W24" s="1"/>
      <c r="X24" s="1">
        <f>Z24+AB24+AE24</f>
        <v>19</v>
      </c>
      <c r="Y24" s="1">
        <f>AA24+AC24+AF24</f>
        <v>285.8</v>
      </c>
      <c r="Z24" s="1">
        <v>14</v>
      </c>
      <c r="AA24" s="1">
        <v>208.3</v>
      </c>
      <c r="AB24" s="1">
        <v>1</v>
      </c>
      <c r="AC24" s="1">
        <v>17.5</v>
      </c>
      <c r="AD24" s="1"/>
      <c r="AE24" s="1">
        <v>4</v>
      </c>
      <c r="AF24" s="1">
        <v>60</v>
      </c>
      <c r="AG24" s="9">
        <v>14.17</v>
      </c>
      <c r="AH24" s="423"/>
      <c r="AI24" s="424"/>
      <c r="AJ24" s="424"/>
    </row>
    <row r="25" spans="1:38" ht="33.75" customHeight="1">
      <c r="A25" s="26">
        <v>16</v>
      </c>
      <c r="B25" s="28" t="s">
        <v>530</v>
      </c>
      <c r="C25" s="173">
        <v>4.72</v>
      </c>
      <c r="D25" s="48"/>
      <c r="E25" s="48"/>
      <c r="F25" s="48"/>
      <c r="G25" s="48"/>
      <c r="H25" s="95">
        <v>4.72</v>
      </c>
      <c r="I25" s="48"/>
      <c r="J25" s="48"/>
      <c r="K25" s="95">
        <v>4.72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0"/>
        <v>4</v>
      </c>
      <c r="Y25" s="1">
        <f t="shared" si="1"/>
        <v>76</v>
      </c>
      <c r="Z25" s="1">
        <v>4</v>
      </c>
      <c r="AA25" s="1">
        <v>76</v>
      </c>
      <c r="AB25" s="1"/>
      <c r="AC25" s="1"/>
      <c r="AD25" s="1"/>
      <c r="AE25" s="1"/>
      <c r="AF25" s="1"/>
      <c r="AG25" s="1">
        <v>4.0199999999999996</v>
      </c>
    </row>
    <row r="26" spans="1:38" ht="33.75">
      <c r="A26" s="26">
        <v>17</v>
      </c>
      <c r="B26" s="28" t="s">
        <v>535</v>
      </c>
      <c r="C26" s="173">
        <v>1.0960000000000001</v>
      </c>
      <c r="D26" s="48"/>
      <c r="E26" s="48"/>
      <c r="F26" s="48"/>
      <c r="G26" s="48"/>
      <c r="H26" s="95"/>
      <c r="I26" s="95">
        <v>1.0960000000000001</v>
      </c>
      <c r="J26" s="48"/>
      <c r="K26" s="95">
        <v>1.0960000000000001</v>
      </c>
      <c r="L26" s="9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0"/>
        <v>1</v>
      </c>
      <c r="Y26" s="1">
        <f t="shared" si="1"/>
        <v>16.5</v>
      </c>
      <c r="Z26" s="1">
        <v>1</v>
      </c>
      <c r="AA26" s="1">
        <v>16.5</v>
      </c>
      <c r="AB26" s="1"/>
      <c r="AC26" s="1"/>
      <c r="AD26" s="1"/>
      <c r="AE26" s="1"/>
      <c r="AF26" s="1"/>
      <c r="AG26" s="1">
        <v>1.23</v>
      </c>
      <c r="AH26" s="215"/>
    </row>
    <row r="27" spans="1:38" ht="12.75" customHeight="1">
      <c r="A27" s="26">
        <v>18</v>
      </c>
      <c r="B27" s="28" t="s">
        <v>292</v>
      </c>
      <c r="C27" s="166">
        <v>31.308</v>
      </c>
      <c r="D27" s="1"/>
      <c r="E27" s="1"/>
      <c r="F27" s="1"/>
      <c r="G27" s="1"/>
      <c r="H27" s="9">
        <v>31.308</v>
      </c>
      <c r="I27" s="1"/>
      <c r="J27" s="1"/>
      <c r="K27" s="9">
        <v>31.308</v>
      </c>
      <c r="L27" s="1"/>
      <c r="M27" s="1"/>
      <c r="N27" s="1"/>
      <c r="O27" s="1"/>
      <c r="P27" s="1"/>
      <c r="Q27" s="1">
        <f>U27</f>
        <v>1</v>
      </c>
      <c r="R27" s="1">
        <f>V27</f>
        <v>50.55</v>
      </c>
      <c r="S27" s="1"/>
      <c r="T27" s="1"/>
      <c r="U27" s="1">
        <v>1</v>
      </c>
      <c r="V27" s="1">
        <v>50.55</v>
      </c>
      <c r="W27" s="1"/>
      <c r="X27" s="1">
        <f t="shared" si="0"/>
        <v>20</v>
      </c>
      <c r="Y27" s="1">
        <f t="shared" si="1"/>
        <v>281.60000000000002</v>
      </c>
      <c r="Z27" s="1">
        <v>19</v>
      </c>
      <c r="AA27" s="1">
        <v>258.60000000000002</v>
      </c>
      <c r="AB27" s="1">
        <v>1</v>
      </c>
      <c r="AC27" s="1">
        <v>23</v>
      </c>
      <c r="AD27" s="1"/>
      <c r="AE27" s="1"/>
      <c r="AF27" s="1"/>
      <c r="AG27" s="1">
        <v>26.8</v>
      </c>
    </row>
    <row r="28" spans="1:38" ht="33.75">
      <c r="A28" s="26">
        <v>19</v>
      </c>
      <c r="B28" s="28" t="s">
        <v>531</v>
      </c>
      <c r="C28" s="173">
        <v>0.52</v>
      </c>
      <c r="D28" s="48"/>
      <c r="E28" s="48"/>
      <c r="F28" s="48"/>
      <c r="G28" s="48"/>
      <c r="H28" s="95">
        <v>0.52</v>
      </c>
      <c r="I28" s="48"/>
      <c r="J28" s="48"/>
      <c r="K28" s="95">
        <v>0.52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0.35</v>
      </c>
    </row>
    <row r="29" spans="1:38" ht="33.75">
      <c r="A29" s="26">
        <v>20</v>
      </c>
      <c r="B29" s="28" t="s">
        <v>583</v>
      </c>
      <c r="C29" s="166">
        <v>0.42899999999999999</v>
      </c>
      <c r="D29" s="1"/>
      <c r="E29" s="1"/>
      <c r="F29" s="1"/>
      <c r="G29" s="1"/>
      <c r="H29" s="9">
        <v>0.42899999999999999</v>
      </c>
      <c r="I29" s="1"/>
      <c r="J29" s="1"/>
      <c r="K29" s="9">
        <v>0.42899999999999999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0.34</v>
      </c>
    </row>
    <row r="30" spans="1:38" ht="33.75">
      <c r="A30" s="26">
        <v>21</v>
      </c>
      <c r="B30" s="28" t="s">
        <v>532</v>
      </c>
      <c r="C30" s="173">
        <v>3.0150000000000001</v>
      </c>
      <c r="D30" s="48"/>
      <c r="E30" s="48"/>
      <c r="F30" s="48"/>
      <c r="G30" s="48"/>
      <c r="H30" s="95">
        <v>3.0150000000000001</v>
      </c>
      <c r="I30" s="48"/>
      <c r="J30" s="48"/>
      <c r="K30" s="95">
        <v>3.0150000000000001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 t="shared" ref="X30:Y32" si="2">Z30+AB30</f>
        <v>5</v>
      </c>
      <c r="Y30" s="1">
        <f t="shared" si="2"/>
        <v>70.430000000000007</v>
      </c>
      <c r="Z30" s="1">
        <v>5</v>
      </c>
      <c r="AA30" s="1">
        <v>70.430000000000007</v>
      </c>
      <c r="AB30" s="1"/>
      <c r="AC30" s="1"/>
      <c r="AD30" s="1"/>
      <c r="AE30" s="1"/>
      <c r="AF30" s="1"/>
      <c r="AG30" s="1">
        <v>2.52</v>
      </c>
    </row>
    <row r="31" spans="1:38" ht="22.5">
      <c r="A31" s="26">
        <v>22</v>
      </c>
      <c r="B31" s="28" t="s">
        <v>293</v>
      </c>
      <c r="C31" s="173">
        <v>13.03</v>
      </c>
      <c r="D31" s="48"/>
      <c r="E31" s="48"/>
      <c r="F31" s="48"/>
      <c r="G31" s="48"/>
      <c r="H31" s="95">
        <v>13.03</v>
      </c>
      <c r="I31" s="48"/>
      <c r="J31" s="48"/>
      <c r="K31" s="95">
        <v>13.03</v>
      </c>
      <c r="L31" s="4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 t="shared" si="2"/>
        <v>5</v>
      </c>
      <c r="Y31" s="1">
        <f t="shared" si="2"/>
        <v>81.400000000000006</v>
      </c>
      <c r="Z31" s="1">
        <v>3</v>
      </c>
      <c r="AA31" s="1">
        <v>57.2</v>
      </c>
      <c r="AB31" s="1">
        <v>2</v>
      </c>
      <c r="AC31" s="1">
        <v>24.2</v>
      </c>
      <c r="AD31" s="1"/>
      <c r="AE31" s="1"/>
      <c r="AF31" s="1"/>
      <c r="AG31" s="1">
        <v>11.1</v>
      </c>
      <c r="AH31" s="215"/>
    </row>
    <row r="32" spans="1:38" ht="45">
      <c r="A32" s="26">
        <v>23</v>
      </c>
      <c r="B32" s="28" t="s">
        <v>533</v>
      </c>
      <c r="C32" s="173">
        <v>1.5</v>
      </c>
      <c r="D32" s="48"/>
      <c r="E32" s="48"/>
      <c r="F32" s="48"/>
      <c r="G32" s="48"/>
      <c r="H32" s="95">
        <v>1.5</v>
      </c>
      <c r="I32" s="48"/>
      <c r="J32" s="48"/>
      <c r="K32" s="95">
        <v>1.5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f t="shared" si="2"/>
        <v>1</v>
      </c>
      <c r="Y32" s="1">
        <f t="shared" si="2"/>
        <v>9.3800000000000008</v>
      </c>
      <c r="Z32" s="1"/>
      <c r="AA32" s="1"/>
      <c r="AB32" s="1">
        <v>1</v>
      </c>
      <c r="AC32" s="1">
        <v>9.3800000000000008</v>
      </c>
      <c r="AD32" s="1"/>
      <c r="AE32" s="1"/>
      <c r="AF32" s="1"/>
      <c r="AG32" s="1">
        <v>1.3</v>
      </c>
    </row>
    <row r="33" spans="1:36">
      <c r="A33" s="1"/>
      <c r="B33" s="70" t="s">
        <v>102</v>
      </c>
      <c r="C33" s="70">
        <f t="shared" ref="C33:W33" si="3">SUM(C10:C32)</f>
        <v>191.00700000000001</v>
      </c>
      <c r="D33" s="1">
        <f t="shared" si="3"/>
        <v>0</v>
      </c>
      <c r="E33" s="1">
        <f t="shared" si="3"/>
        <v>0</v>
      </c>
      <c r="F33" s="1">
        <f t="shared" si="3"/>
        <v>0</v>
      </c>
      <c r="G33" s="1">
        <f t="shared" si="3"/>
        <v>90.69</v>
      </c>
      <c r="H33" s="1">
        <f t="shared" si="3"/>
        <v>96.899000000000001</v>
      </c>
      <c r="I33" s="1">
        <f t="shared" si="3"/>
        <v>3.4180000000000001</v>
      </c>
      <c r="J33" s="1">
        <f t="shared" si="3"/>
        <v>0</v>
      </c>
      <c r="K33" s="1">
        <f t="shared" si="3"/>
        <v>183.92699999999999</v>
      </c>
      <c r="L33" s="1">
        <f t="shared" si="3"/>
        <v>7.08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8</v>
      </c>
      <c r="R33" s="1">
        <f t="shared" si="3"/>
        <v>381.1</v>
      </c>
      <c r="S33" s="1">
        <f t="shared" si="3"/>
        <v>0</v>
      </c>
      <c r="T33" s="1">
        <f t="shared" si="3"/>
        <v>0</v>
      </c>
      <c r="U33" s="1">
        <f t="shared" si="3"/>
        <v>8</v>
      </c>
      <c r="V33" s="1">
        <f t="shared" si="3"/>
        <v>381.1</v>
      </c>
      <c r="W33" s="1">
        <f t="shared" si="3"/>
        <v>0</v>
      </c>
      <c r="X33" s="1">
        <f t="shared" ref="X33:AC33" si="4">SUM(X10:X32)</f>
        <v>153</v>
      </c>
      <c r="Y33" s="1">
        <f t="shared" si="4"/>
        <v>2812.29</v>
      </c>
      <c r="Z33" s="1">
        <f t="shared" si="4"/>
        <v>135</v>
      </c>
      <c r="AA33" s="1">
        <f t="shared" si="4"/>
        <v>2463.81</v>
      </c>
      <c r="AB33" s="1">
        <f t="shared" si="4"/>
        <v>14</v>
      </c>
      <c r="AC33" s="31">
        <f t="shared" si="4"/>
        <v>288.48</v>
      </c>
      <c r="AD33" s="1">
        <f>SUM(AD10:AD32)</f>
        <v>0</v>
      </c>
      <c r="AE33" s="1">
        <f>SUM(AE10:AE32)</f>
        <v>4</v>
      </c>
      <c r="AF33" s="1">
        <f>SUM(AF10:AF32)</f>
        <v>60</v>
      </c>
      <c r="AG33" s="1">
        <f>SUM(AG10:AG32)</f>
        <v>172.44</v>
      </c>
    </row>
    <row r="34" spans="1:36">
      <c r="A34" s="2" t="s">
        <v>73</v>
      </c>
    </row>
    <row r="35" spans="1:36">
      <c r="A35" s="22"/>
      <c r="B35" s="199"/>
      <c r="C35" s="199"/>
      <c r="D35" s="246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</row>
    <row r="36" spans="1:36">
      <c r="H36" s="34"/>
    </row>
    <row r="37" spans="1:36">
      <c r="A37" s="6"/>
      <c r="D37" s="6"/>
      <c r="H37" s="34"/>
      <c r="M37" s="36"/>
    </row>
    <row r="38" spans="1:36">
      <c r="A38" s="6"/>
      <c r="K38" s="6"/>
    </row>
    <row r="39" spans="1:36">
      <c r="A39" s="2" t="s">
        <v>73</v>
      </c>
    </row>
    <row r="40" spans="1:36">
      <c r="A40" s="6"/>
    </row>
    <row r="41" spans="1:36">
      <c r="A41" s="2" t="s">
        <v>73</v>
      </c>
    </row>
  </sheetData>
  <mergeCells count="20">
    <mergeCell ref="A6:A8"/>
    <mergeCell ref="D7:D8"/>
    <mergeCell ref="U7:V7"/>
    <mergeCell ref="Q7:R7"/>
    <mergeCell ref="Q6:W6"/>
    <mergeCell ref="S7:T7"/>
    <mergeCell ref="B6:B8"/>
    <mergeCell ref="C6:D6"/>
    <mergeCell ref="E6:I6"/>
    <mergeCell ref="J6:P6"/>
    <mergeCell ref="J7:L7"/>
    <mergeCell ref="M7:N7"/>
    <mergeCell ref="O7:P7"/>
    <mergeCell ref="X7:Y7"/>
    <mergeCell ref="Z7:AA7"/>
    <mergeCell ref="X6:AF6"/>
    <mergeCell ref="AE7:AF7"/>
    <mergeCell ref="AH24:AJ24"/>
    <mergeCell ref="AG6:AG8"/>
    <mergeCell ref="AB7:AC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69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7"/>
  <sheetViews>
    <sheetView topLeftCell="A4" zoomScale="130" zoomScaleNormal="130" zoomScaleSheetLayoutView="90" workbookViewId="0">
      <pane xSplit="3" ySplit="6" topLeftCell="D16" activePane="bottomRight" state="frozen"/>
      <selection activeCell="A4" sqref="A4"/>
      <selection pane="topRight" activeCell="D4" sqref="D4"/>
      <selection pane="bottomLeft" activeCell="A10" sqref="A10"/>
      <selection pane="bottomRight" activeCell="M17" sqref="M17"/>
    </sheetView>
  </sheetViews>
  <sheetFormatPr defaultRowHeight="12.75"/>
  <cols>
    <col min="1" max="1" width="3.5703125" style="2" customWidth="1"/>
    <col min="2" max="2" width="23" style="2" customWidth="1"/>
    <col min="3" max="3" width="6.140625" style="2" bestFit="1" customWidth="1"/>
    <col min="4" max="4" width="4.7109375" style="2" customWidth="1"/>
    <col min="5" max="6" width="3.5703125" style="2" customWidth="1"/>
    <col min="7" max="7" width="5.85546875" style="2" customWidth="1"/>
    <col min="8" max="8" width="6.140625" style="2" customWidth="1"/>
    <col min="9" max="9" width="5.42578125" style="2" customWidth="1"/>
    <col min="10" max="10" width="3.140625" style="2" customWidth="1"/>
    <col min="11" max="11" width="5.5703125" style="2" customWidth="1"/>
    <col min="12" max="12" width="5.85546875" style="2" bestFit="1" customWidth="1"/>
    <col min="13" max="13" width="6.140625" style="2" customWidth="1"/>
    <col min="14" max="14" width="5.85546875" style="2" bestFit="1" customWidth="1"/>
    <col min="15" max="15" width="4.140625" style="2" customWidth="1"/>
    <col min="16" max="17" width="3.42578125" style="2" customWidth="1"/>
    <col min="18" max="18" width="5.2851562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4.85546875" style="2" customWidth="1"/>
    <col min="23" max="24" width="4" style="2" customWidth="1"/>
    <col min="25" max="25" width="5.5703125" style="2" customWidth="1"/>
    <col min="26" max="26" width="3.7109375" style="2" customWidth="1"/>
    <col min="27" max="27" width="5.7109375" style="2" customWidth="1"/>
    <col min="28" max="28" width="3" style="2" customWidth="1"/>
    <col min="29" max="29" width="4.7109375" style="2" customWidth="1"/>
    <col min="30" max="30" width="4" style="2" bestFit="1" customWidth="1"/>
    <col min="31" max="31" width="4" style="2" customWidth="1"/>
    <col min="32" max="32" width="5.28515625" style="2" customWidth="1"/>
    <col min="33" max="33" width="5.5703125" style="2" customWidth="1"/>
    <col min="34" max="34" width="63.28515625" style="2" customWidth="1"/>
    <col min="35" max="37" width="9.140625" style="2"/>
    <col min="38" max="38" width="11.7109375" style="2" customWidth="1"/>
    <col min="39" max="16384" width="9.140625" style="2"/>
  </cols>
  <sheetData>
    <row r="1" spans="1:38">
      <c r="A1" s="2" t="s">
        <v>73</v>
      </c>
    </row>
    <row r="2" spans="1:38" ht="15">
      <c r="AG2" s="10" t="s">
        <v>115</v>
      </c>
    </row>
    <row r="3" spans="1:38">
      <c r="A3" s="2" t="s">
        <v>73</v>
      </c>
    </row>
    <row r="4" spans="1:38" ht="15">
      <c r="A4" s="5" t="s">
        <v>708</v>
      </c>
    </row>
    <row r="5" spans="1:38">
      <c r="A5" s="2" t="s">
        <v>73</v>
      </c>
    </row>
    <row r="6" spans="1:38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442" t="s">
        <v>89</v>
      </c>
      <c r="Y6" s="443"/>
      <c r="Z6" s="443"/>
      <c r="AA6" s="443"/>
      <c r="AB6" s="443"/>
      <c r="AC6" s="443"/>
      <c r="AD6" s="443"/>
      <c r="AE6" s="443"/>
      <c r="AF6" s="444"/>
      <c r="AG6" s="389" t="s">
        <v>110</v>
      </c>
    </row>
    <row r="7" spans="1:38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435" t="s">
        <v>421</v>
      </c>
      <c r="AF7" s="435"/>
      <c r="AG7" s="390"/>
    </row>
    <row r="8" spans="1:38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277" t="s">
        <v>108</v>
      </c>
      <c r="AF8" s="277" t="s">
        <v>109</v>
      </c>
      <c r="AG8" s="391"/>
    </row>
    <row r="9" spans="1:38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/>
      <c r="AF9" s="9"/>
      <c r="AG9" s="9">
        <v>31</v>
      </c>
    </row>
    <row r="10" spans="1:38" ht="29.25" customHeight="1">
      <c r="A10" s="26">
        <v>1</v>
      </c>
      <c r="B10" s="172" t="s">
        <v>294</v>
      </c>
      <c r="C10" s="9">
        <v>9.1080000000000005</v>
      </c>
      <c r="D10" s="1"/>
      <c r="E10" s="1"/>
      <c r="F10" s="1"/>
      <c r="G10" s="1"/>
      <c r="H10" s="9">
        <v>9.1080000000000005</v>
      </c>
      <c r="I10" s="1"/>
      <c r="J10" s="1"/>
      <c r="K10" s="9">
        <v>9.1080000000000005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 t="shared" ref="X10:X28" si="0">Z10+AB10</f>
        <v>4</v>
      </c>
      <c r="Y10" s="1">
        <f t="shared" ref="Y10:Y28" si="1">AA10+AC10</f>
        <v>52.5</v>
      </c>
      <c r="Z10" s="1">
        <v>2</v>
      </c>
      <c r="AA10" s="1">
        <v>30.6</v>
      </c>
      <c r="AB10" s="1">
        <v>2</v>
      </c>
      <c r="AC10" s="1">
        <v>21.9</v>
      </c>
      <c r="AD10" s="1"/>
      <c r="AE10" s="1"/>
      <c r="AF10" s="1"/>
      <c r="AG10" s="1">
        <v>8.08</v>
      </c>
      <c r="AH10" s="243"/>
    </row>
    <row r="11" spans="1:38" ht="25.5" customHeight="1">
      <c r="A11" s="26">
        <v>2</v>
      </c>
      <c r="B11" s="172" t="s">
        <v>295</v>
      </c>
      <c r="C11" s="95">
        <v>21.88</v>
      </c>
      <c r="D11" s="1"/>
      <c r="E11" s="1"/>
      <c r="F11" s="1"/>
      <c r="G11" s="1"/>
      <c r="H11" s="95">
        <v>21.88</v>
      </c>
      <c r="I11" s="1"/>
      <c r="J11" s="1"/>
      <c r="K11" s="95">
        <v>21.88</v>
      </c>
      <c r="L11" s="9"/>
      <c r="M11" s="1"/>
      <c r="N11" s="1"/>
      <c r="O11" s="1"/>
      <c r="P11" s="1"/>
      <c r="Q11" s="1">
        <f t="shared" ref="Q11:R13" si="2">U11</f>
        <v>2</v>
      </c>
      <c r="R11" s="1">
        <v>96.48</v>
      </c>
      <c r="S11" s="1"/>
      <c r="T11" s="1"/>
      <c r="U11" s="1">
        <v>2</v>
      </c>
      <c r="V11" s="1">
        <v>96.48</v>
      </c>
      <c r="W11" s="1"/>
      <c r="X11" s="1">
        <f t="shared" si="0"/>
        <v>18</v>
      </c>
      <c r="Y11" s="1">
        <f t="shared" si="1"/>
        <v>274.3</v>
      </c>
      <c r="Z11" s="1">
        <v>16</v>
      </c>
      <c r="AA11" s="1">
        <v>228.8</v>
      </c>
      <c r="AB11" s="1">
        <v>2</v>
      </c>
      <c r="AC11" s="1">
        <v>45.5</v>
      </c>
      <c r="AD11" s="1"/>
      <c r="AE11" s="1"/>
      <c r="AF11" s="1"/>
      <c r="AG11" s="1">
        <v>19.13</v>
      </c>
      <c r="AH11" s="423"/>
      <c r="AI11" s="424"/>
      <c r="AJ11" s="424"/>
      <c r="AK11" s="424"/>
      <c r="AL11" s="424"/>
    </row>
    <row r="12" spans="1:38">
      <c r="A12" s="26">
        <v>3</v>
      </c>
      <c r="B12" s="172" t="s">
        <v>390</v>
      </c>
      <c r="C12" s="95">
        <v>5.59</v>
      </c>
      <c r="D12" s="1"/>
      <c r="E12" s="1"/>
      <c r="F12" s="1"/>
      <c r="G12" s="1"/>
      <c r="H12" s="95">
        <v>5.59</v>
      </c>
      <c r="I12" s="1"/>
      <c r="J12" s="1"/>
      <c r="K12" s="95">
        <v>5.59</v>
      </c>
      <c r="L12" s="48"/>
      <c r="M12" s="1"/>
      <c r="N12" s="1"/>
      <c r="O12" s="1"/>
      <c r="P12" s="1"/>
      <c r="Q12" s="1">
        <f t="shared" si="2"/>
        <v>1</v>
      </c>
      <c r="R12" s="1">
        <f t="shared" si="2"/>
        <v>17.260000000000002</v>
      </c>
      <c r="S12" s="1"/>
      <c r="T12" s="1"/>
      <c r="U12" s="1">
        <v>1</v>
      </c>
      <c r="V12" s="1">
        <v>17.260000000000002</v>
      </c>
      <c r="W12" s="1"/>
      <c r="X12" s="1">
        <f t="shared" si="0"/>
        <v>5</v>
      </c>
      <c r="Y12" s="1">
        <f t="shared" si="1"/>
        <v>84.8</v>
      </c>
      <c r="Z12" s="1">
        <v>5</v>
      </c>
      <c r="AA12" s="1">
        <v>84.8</v>
      </c>
      <c r="AB12" s="1"/>
      <c r="AC12" s="1"/>
      <c r="AD12" s="1"/>
      <c r="AE12" s="1"/>
      <c r="AF12" s="1"/>
      <c r="AG12" s="1">
        <v>4.93</v>
      </c>
      <c r="AH12" s="215" t="s">
        <v>729</v>
      </c>
    </row>
    <row r="13" spans="1:38">
      <c r="A13" s="26">
        <v>4</v>
      </c>
      <c r="B13" s="172" t="s">
        <v>292</v>
      </c>
      <c r="C13" s="9">
        <v>21.856000000000002</v>
      </c>
      <c r="D13" s="1"/>
      <c r="E13" s="1"/>
      <c r="F13" s="1"/>
      <c r="G13" s="1"/>
      <c r="H13" s="9">
        <v>21.856000000000002</v>
      </c>
      <c r="I13" s="1"/>
      <c r="J13" s="1"/>
      <c r="K13" s="9">
        <v>21.856000000000002</v>
      </c>
      <c r="L13" s="1"/>
      <c r="M13" s="1"/>
      <c r="N13" s="1"/>
      <c r="O13" s="1"/>
      <c r="P13" s="1"/>
      <c r="Q13" s="1">
        <f t="shared" si="2"/>
        <v>1</v>
      </c>
      <c r="R13" s="1">
        <f t="shared" si="2"/>
        <v>34.04</v>
      </c>
      <c r="S13" s="1"/>
      <c r="T13" s="1"/>
      <c r="U13" s="1">
        <v>1</v>
      </c>
      <c r="V13" s="1">
        <v>34.04</v>
      </c>
      <c r="W13" s="1"/>
      <c r="X13" s="70">
        <f>Z13+AB13+AE13</f>
        <v>15</v>
      </c>
      <c r="Y13" s="70">
        <v>288.22000000000003</v>
      </c>
      <c r="Z13" s="70">
        <v>12</v>
      </c>
      <c r="AA13" s="70">
        <v>229.72</v>
      </c>
      <c r="AB13" s="70">
        <v>1</v>
      </c>
      <c r="AC13" s="70"/>
      <c r="AD13" s="70"/>
      <c r="AE13" s="70">
        <v>2</v>
      </c>
      <c r="AF13" s="70">
        <v>58.5</v>
      </c>
      <c r="AG13" s="1">
        <v>18.274999999999999</v>
      </c>
      <c r="AH13" s="215"/>
    </row>
    <row r="14" spans="1:38" ht="22.5">
      <c r="A14" s="26">
        <v>5</v>
      </c>
      <c r="B14" s="172" t="s">
        <v>165</v>
      </c>
      <c r="C14" s="9">
        <v>16.715</v>
      </c>
      <c r="D14" s="1"/>
      <c r="E14" s="1"/>
      <c r="F14" s="1"/>
      <c r="G14" s="1"/>
      <c r="H14" s="9">
        <v>16.715</v>
      </c>
      <c r="I14" s="1"/>
      <c r="J14" s="1"/>
      <c r="K14" s="9">
        <v>16.715</v>
      </c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17</v>
      </c>
      <c r="Y14" s="1">
        <f t="shared" si="1"/>
        <v>274.7</v>
      </c>
      <c r="Z14" s="1">
        <v>14</v>
      </c>
      <c r="AA14" s="1">
        <v>223.2</v>
      </c>
      <c r="AB14" s="1">
        <v>3</v>
      </c>
      <c r="AC14" s="1">
        <v>51.5</v>
      </c>
      <c r="AD14" s="1"/>
      <c r="AE14" s="1"/>
      <c r="AF14" s="1"/>
      <c r="AG14" s="1">
        <v>14.458</v>
      </c>
      <c r="AH14" s="215"/>
    </row>
    <row r="15" spans="1:38">
      <c r="A15" s="26">
        <v>6</v>
      </c>
      <c r="B15" s="172" t="s">
        <v>536</v>
      </c>
      <c r="C15" s="9">
        <v>10</v>
      </c>
      <c r="D15" s="1"/>
      <c r="E15" s="1"/>
      <c r="F15" s="1"/>
      <c r="G15" s="1"/>
      <c r="H15" s="9">
        <v>10</v>
      </c>
      <c r="I15" s="1"/>
      <c r="J15" s="1"/>
      <c r="K15" s="9">
        <v>10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0"/>
        <v>8</v>
      </c>
      <c r="Y15" s="1">
        <f t="shared" si="1"/>
        <v>84.8</v>
      </c>
      <c r="Z15" s="1">
        <v>7</v>
      </c>
      <c r="AA15" s="1">
        <v>73</v>
      </c>
      <c r="AB15" s="1">
        <v>1</v>
      </c>
      <c r="AC15" s="1">
        <v>11.8</v>
      </c>
      <c r="AD15" s="1"/>
      <c r="AE15" s="1"/>
      <c r="AF15" s="1"/>
      <c r="AG15" s="1">
        <v>8.5</v>
      </c>
      <c r="AH15" s="155"/>
    </row>
    <row r="16" spans="1:38" ht="24.75" customHeight="1">
      <c r="A16" s="26">
        <v>7</v>
      </c>
      <c r="B16" s="172" t="s">
        <v>537</v>
      </c>
      <c r="C16" s="95">
        <v>7.6</v>
      </c>
      <c r="D16" s="1"/>
      <c r="E16" s="1"/>
      <c r="F16" s="1"/>
      <c r="G16" s="1"/>
      <c r="H16" s="95">
        <v>7.6</v>
      </c>
      <c r="I16" s="1"/>
      <c r="J16" s="1"/>
      <c r="K16" s="95">
        <v>4</v>
      </c>
      <c r="L16" s="48">
        <v>3.6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0"/>
        <v>6</v>
      </c>
      <c r="Y16" s="1">
        <f t="shared" si="1"/>
        <v>76.900000000000006</v>
      </c>
      <c r="Z16" s="1">
        <v>6</v>
      </c>
      <c r="AA16" s="1">
        <v>76.900000000000006</v>
      </c>
      <c r="AB16" s="1"/>
      <c r="AC16" s="1"/>
      <c r="AD16" s="1"/>
      <c r="AE16" s="1"/>
      <c r="AF16" s="1"/>
      <c r="AG16" s="1">
        <v>6.63</v>
      </c>
    </row>
    <row r="17" spans="1:38" ht="56.25">
      <c r="A17" s="26">
        <v>8</v>
      </c>
      <c r="B17" s="172" t="s">
        <v>677</v>
      </c>
      <c r="C17" s="95">
        <v>12.97</v>
      </c>
      <c r="D17" s="1"/>
      <c r="E17" s="1"/>
      <c r="F17" s="1"/>
      <c r="G17" s="1"/>
      <c r="H17" s="95">
        <v>12.97</v>
      </c>
      <c r="I17" s="1"/>
      <c r="J17" s="1"/>
      <c r="K17" s="95">
        <v>12.2</v>
      </c>
      <c r="L17" s="1"/>
      <c r="M17" s="48">
        <v>0.77</v>
      </c>
      <c r="N17" s="1"/>
      <c r="O17" s="1"/>
      <c r="P17" s="1"/>
      <c r="Q17" s="1">
        <f>U17</f>
        <v>2</v>
      </c>
      <c r="R17" s="1">
        <f>V17</f>
        <v>141.38999999999999</v>
      </c>
      <c r="S17" s="1"/>
      <c r="T17" s="1"/>
      <c r="U17" s="1">
        <v>2</v>
      </c>
      <c r="V17" s="31">
        <v>141.38999999999999</v>
      </c>
      <c r="W17" s="1"/>
      <c r="X17" s="1">
        <f t="shared" si="0"/>
        <v>9</v>
      </c>
      <c r="Y17" s="1">
        <f t="shared" si="1"/>
        <v>155.80000000000001</v>
      </c>
      <c r="Z17" s="1">
        <v>9</v>
      </c>
      <c r="AA17" s="1">
        <v>155.80000000000001</v>
      </c>
      <c r="AB17" s="1"/>
      <c r="AC17" s="1"/>
      <c r="AD17" s="1"/>
      <c r="AE17" s="1"/>
      <c r="AF17" s="1"/>
      <c r="AG17" s="1">
        <v>11.135</v>
      </c>
      <c r="AH17" s="315" t="s">
        <v>730</v>
      </c>
    </row>
    <row r="18" spans="1:38" ht="54.75" customHeight="1">
      <c r="A18" s="26">
        <v>9</v>
      </c>
      <c r="B18" s="172" t="s">
        <v>678</v>
      </c>
      <c r="C18" s="95">
        <v>4.8899999999999997</v>
      </c>
      <c r="D18" s="1"/>
      <c r="E18" s="1"/>
      <c r="F18" s="1"/>
      <c r="G18" s="1"/>
      <c r="H18" s="95">
        <v>4.8899999999999997</v>
      </c>
      <c r="I18" s="1"/>
      <c r="J18" s="1"/>
      <c r="K18" s="95">
        <v>4.8899999999999997</v>
      </c>
      <c r="L18" s="1"/>
      <c r="M18" s="1"/>
      <c r="N18" s="1"/>
      <c r="O18" s="1"/>
      <c r="P18" s="1"/>
      <c r="Q18" s="37">
        <f>U18</f>
        <v>1</v>
      </c>
      <c r="R18" s="37">
        <f>V18</f>
        <v>23.51</v>
      </c>
      <c r="S18" s="1"/>
      <c r="T18" s="1"/>
      <c r="U18" s="1">
        <v>1</v>
      </c>
      <c r="V18" s="1">
        <v>23.51</v>
      </c>
      <c r="W18" s="1"/>
      <c r="X18" s="1">
        <f t="shared" si="0"/>
        <v>4</v>
      </c>
      <c r="Y18" s="1">
        <f t="shared" si="1"/>
        <v>101.6</v>
      </c>
      <c r="Z18" s="1">
        <v>3</v>
      </c>
      <c r="AA18" s="1">
        <v>78.599999999999994</v>
      </c>
      <c r="AB18" s="1">
        <v>1</v>
      </c>
      <c r="AC18" s="1">
        <v>23</v>
      </c>
      <c r="AD18" s="1"/>
      <c r="AE18" s="1"/>
      <c r="AF18" s="1"/>
      <c r="AG18" s="1">
        <v>3.91</v>
      </c>
      <c r="AH18" s="315" t="s">
        <v>731</v>
      </c>
    </row>
    <row r="19" spans="1:38" ht="54" customHeight="1">
      <c r="A19" s="26">
        <v>10</v>
      </c>
      <c r="B19" s="172" t="s">
        <v>679</v>
      </c>
      <c r="C19" s="95">
        <v>2.37</v>
      </c>
      <c r="D19" s="1"/>
      <c r="E19" s="1"/>
      <c r="F19" s="1"/>
      <c r="G19" s="1"/>
      <c r="H19" s="95">
        <v>2.37</v>
      </c>
      <c r="I19" s="1"/>
      <c r="J19" s="1"/>
      <c r="K19" s="95">
        <v>2.37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0"/>
        <v>2</v>
      </c>
      <c r="Y19" s="1">
        <f t="shared" si="1"/>
        <v>30.9</v>
      </c>
      <c r="Z19" s="1">
        <v>2</v>
      </c>
      <c r="AA19" s="1">
        <v>30.9</v>
      </c>
      <c r="AB19" s="1"/>
      <c r="AC19" s="1"/>
      <c r="AD19" s="1"/>
      <c r="AE19" s="1"/>
      <c r="AF19" s="1"/>
      <c r="AG19" s="1">
        <v>2.5499999999999998</v>
      </c>
      <c r="AH19" s="282"/>
    </row>
    <row r="20" spans="1:38" ht="41.25" customHeight="1">
      <c r="A20" s="26">
        <v>11</v>
      </c>
      <c r="B20" s="238" t="s">
        <v>296</v>
      </c>
      <c r="C20" s="9">
        <v>24.5</v>
      </c>
      <c r="D20" s="1"/>
      <c r="E20" s="1"/>
      <c r="F20" s="1"/>
      <c r="G20" s="1">
        <v>8.27</v>
      </c>
      <c r="H20" s="9">
        <v>16.23</v>
      </c>
      <c r="I20" s="1"/>
      <c r="J20" s="1"/>
      <c r="K20" s="9">
        <v>24.5</v>
      </c>
      <c r="L20" s="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0"/>
        <v>11</v>
      </c>
      <c r="Y20" s="1">
        <f t="shared" si="1"/>
        <v>198.5</v>
      </c>
      <c r="Z20" s="1">
        <v>11</v>
      </c>
      <c r="AA20" s="1">
        <v>198.5</v>
      </c>
      <c r="AB20" s="1"/>
      <c r="AC20" s="1"/>
      <c r="AD20" s="1"/>
      <c r="AE20" s="1"/>
      <c r="AF20" s="1"/>
      <c r="AG20" s="1">
        <v>23.36</v>
      </c>
      <c r="AH20" s="316"/>
      <c r="AI20" s="215"/>
      <c r="AJ20" s="215"/>
      <c r="AK20" s="215"/>
      <c r="AL20" s="215"/>
    </row>
    <row r="21" spans="1:38" ht="33.75">
      <c r="A21" s="26">
        <v>12</v>
      </c>
      <c r="B21" s="172" t="s">
        <v>297</v>
      </c>
      <c r="C21" s="95">
        <v>4.58</v>
      </c>
      <c r="D21" s="1"/>
      <c r="E21" s="1"/>
      <c r="F21" s="1"/>
      <c r="G21" s="1"/>
      <c r="H21" s="95">
        <v>4.58</v>
      </c>
      <c r="I21" s="1"/>
      <c r="J21" s="1"/>
      <c r="K21" s="95">
        <v>4.58</v>
      </c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0"/>
        <v>3</v>
      </c>
      <c r="Y21" s="1">
        <f t="shared" si="1"/>
        <v>55.4</v>
      </c>
      <c r="Z21" s="1">
        <v>3</v>
      </c>
      <c r="AA21" s="1">
        <v>55.4</v>
      </c>
      <c r="AB21" s="1"/>
      <c r="AC21" s="1"/>
      <c r="AD21" s="1"/>
      <c r="AE21" s="1"/>
      <c r="AF21" s="1"/>
      <c r="AG21" s="1">
        <v>3.91</v>
      </c>
      <c r="AH21" s="156"/>
    </row>
    <row r="22" spans="1:38" ht="33.75">
      <c r="A22" s="26">
        <v>13</v>
      </c>
      <c r="B22" s="172" t="s">
        <v>298</v>
      </c>
      <c r="C22" s="95">
        <v>5.53</v>
      </c>
      <c r="D22" s="48"/>
      <c r="E22" s="48"/>
      <c r="F22" s="48"/>
      <c r="G22" s="48"/>
      <c r="H22" s="95">
        <v>5.53</v>
      </c>
      <c r="I22" s="48"/>
      <c r="J22" s="48"/>
      <c r="K22" s="95"/>
      <c r="L22" s="95">
        <v>5.53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0"/>
        <v>5</v>
      </c>
      <c r="Y22" s="1">
        <f t="shared" si="1"/>
        <v>126.8</v>
      </c>
      <c r="Z22" s="1">
        <v>5</v>
      </c>
      <c r="AA22" s="1">
        <v>126.8</v>
      </c>
      <c r="AB22" s="1"/>
      <c r="AC22" s="1"/>
      <c r="AD22" s="1"/>
      <c r="AE22" s="1"/>
      <c r="AF22" s="1"/>
      <c r="AG22" s="1">
        <v>5.95</v>
      </c>
    </row>
    <row r="23" spans="1:38" ht="22.5">
      <c r="A23" s="26">
        <v>14</v>
      </c>
      <c r="B23" s="172" t="s">
        <v>299</v>
      </c>
      <c r="C23" s="9">
        <v>1.4</v>
      </c>
      <c r="D23" s="1"/>
      <c r="E23" s="1"/>
      <c r="F23" s="1"/>
      <c r="G23" s="1"/>
      <c r="H23" s="9">
        <v>1.4</v>
      </c>
      <c r="I23" s="9"/>
      <c r="J23" s="1"/>
      <c r="K23" s="9">
        <v>1.4</v>
      </c>
      <c r="L23" s="1"/>
      <c r="M23" s="1"/>
      <c r="N23" s="1"/>
      <c r="O23" s="1"/>
      <c r="P23" s="1"/>
      <c r="Q23" s="37">
        <f>U23</f>
        <v>1</v>
      </c>
      <c r="R23" s="37">
        <f>V23</f>
        <v>55.48</v>
      </c>
      <c r="S23" s="1"/>
      <c r="T23" s="1"/>
      <c r="U23" s="1">
        <v>1</v>
      </c>
      <c r="V23" s="1">
        <v>55.48</v>
      </c>
      <c r="W23" s="1"/>
      <c r="X23" s="1">
        <f t="shared" si="0"/>
        <v>1</v>
      </c>
      <c r="Y23" s="1">
        <f t="shared" si="1"/>
        <v>12.4</v>
      </c>
      <c r="Z23" s="1">
        <v>1</v>
      </c>
      <c r="AA23" s="1">
        <v>12.4</v>
      </c>
      <c r="AB23" s="1"/>
      <c r="AC23" s="1"/>
      <c r="AD23" s="1"/>
      <c r="AE23" s="1"/>
      <c r="AF23" s="1"/>
      <c r="AG23" s="1">
        <v>1.19</v>
      </c>
      <c r="AH23" s="156" t="s">
        <v>732</v>
      </c>
    </row>
    <row r="24" spans="1:38" ht="22.5">
      <c r="A24" s="26">
        <v>15</v>
      </c>
      <c r="B24" s="172" t="s">
        <v>300</v>
      </c>
      <c r="C24" s="9">
        <v>9.1129999999999995</v>
      </c>
      <c r="D24" s="1"/>
      <c r="E24" s="1"/>
      <c r="F24" s="1"/>
      <c r="G24" s="1"/>
      <c r="H24" s="9">
        <v>9.1129999999999995</v>
      </c>
      <c r="I24" s="1"/>
      <c r="J24" s="1"/>
      <c r="K24" s="9">
        <v>9.1129999999999995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0"/>
        <v>6</v>
      </c>
      <c r="Y24" s="1">
        <v>102</v>
      </c>
      <c r="Z24" s="1">
        <v>6</v>
      </c>
      <c r="AA24" s="1">
        <v>102</v>
      </c>
      <c r="AB24" s="1"/>
      <c r="AC24" s="1"/>
      <c r="AD24" s="1"/>
      <c r="AE24" s="1"/>
      <c r="AF24" s="1"/>
      <c r="AG24" s="1">
        <v>8.2449999999999992</v>
      </c>
      <c r="AH24" s="154"/>
    </row>
    <row r="25" spans="1:38" ht="38.25" customHeight="1">
      <c r="A25" s="26">
        <v>16</v>
      </c>
      <c r="B25" s="172" t="s">
        <v>301</v>
      </c>
      <c r="C25" s="9">
        <v>5.7</v>
      </c>
      <c r="D25" s="1"/>
      <c r="E25" s="1"/>
      <c r="F25" s="1"/>
      <c r="G25" s="1"/>
      <c r="H25" s="9">
        <v>5.7</v>
      </c>
      <c r="I25" s="1"/>
      <c r="J25" s="1"/>
      <c r="K25" s="9"/>
      <c r="L25" s="9">
        <v>5.7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0"/>
        <v>5</v>
      </c>
      <c r="Y25" s="1">
        <f t="shared" si="1"/>
        <v>90.6</v>
      </c>
      <c r="Z25" s="1">
        <v>5</v>
      </c>
      <c r="AA25" s="1">
        <v>90.6</v>
      </c>
      <c r="AB25" s="1"/>
      <c r="AC25" s="1"/>
      <c r="AD25" s="1"/>
      <c r="AE25" s="1"/>
      <c r="AF25" s="1"/>
      <c r="AG25" s="1">
        <v>4.8449999999999998</v>
      </c>
    </row>
    <row r="26" spans="1:38" ht="45">
      <c r="A26" s="26">
        <v>17</v>
      </c>
      <c r="B26" s="172" t="s">
        <v>302</v>
      </c>
      <c r="C26" s="9">
        <v>3.1120000000000001</v>
      </c>
      <c r="D26" s="1"/>
      <c r="E26" s="1"/>
      <c r="F26" s="1"/>
      <c r="G26" s="1"/>
      <c r="H26" s="9"/>
      <c r="I26" s="9">
        <v>3.1120000000000001</v>
      </c>
      <c r="J26" s="1"/>
      <c r="K26" s="9"/>
      <c r="L26" s="9">
        <v>3.1120000000000001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0"/>
        <v>3</v>
      </c>
      <c r="Y26" s="1">
        <f t="shared" si="1"/>
        <v>35.5</v>
      </c>
      <c r="Z26" s="1">
        <v>3</v>
      </c>
      <c r="AA26" s="1">
        <v>35.5</v>
      </c>
      <c r="AB26" s="1"/>
      <c r="AC26" s="1"/>
      <c r="AD26" s="1"/>
      <c r="AE26" s="1"/>
      <c r="AF26" s="1"/>
      <c r="AG26" s="1">
        <v>2.21</v>
      </c>
    </row>
    <row r="27" spans="1:38" ht="22.5" customHeight="1">
      <c r="A27" s="26">
        <v>18</v>
      </c>
      <c r="B27" s="172" t="s">
        <v>303</v>
      </c>
      <c r="C27" s="9">
        <v>2.6</v>
      </c>
      <c r="D27" s="1"/>
      <c r="E27" s="1"/>
      <c r="F27" s="1"/>
      <c r="G27" s="1"/>
      <c r="H27" s="9">
        <v>2.6</v>
      </c>
      <c r="I27" s="9"/>
      <c r="J27" s="1"/>
      <c r="K27" s="9"/>
      <c r="L27" s="9">
        <v>2.6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0"/>
        <v>3</v>
      </c>
      <c r="Y27" s="1">
        <f t="shared" si="1"/>
        <v>60.5</v>
      </c>
      <c r="Z27" s="1">
        <v>3</v>
      </c>
      <c r="AA27" s="1">
        <v>60.5</v>
      </c>
      <c r="AB27" s="1"/>
      <c r="AC27" s="1"/>
      <c r="AD27" s="1"/>
      <c r="AE27" s="1"/>
      <c r="AF27" s="1"/>
      <c r="AG27" s="1">
        <v>2.21</v>
      </c>
    </row>
    <row r="28" spans="1:38" ht="58.5" customHeight="1">
      <c r="A28" s="26">
        <v>19</v>
      </c>
      <c r="B28" s="172" t="s">
        <v>680</v>
      </c>
      <c r="C28" s="9">
        <v>2.83</v>
      </c>
      <c r="D28" s="1"/>
      <c r="E28" s="1"/>
      <c r="F28" s="1"/>
      <c r="G28" s="1"/>
      <c r="H28" s="9">
        <v>2.83</v>
      </c>
      <c r="I28" s="9"/>
      <c r="J28" s="1"/>
      <c r="K28" s="9">
        <v>2.83</v>
      </c>
      <c r="L28" s="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 t="shared" si="0"/>
        <v>1</v>
      </c>
      <c r="Y28" s="1">
        <f t="shared" si="1"/>
        <v>26.9</v>
      </c>
      <c r="Z28" s="1">
        <v>1</v>
      </c>
      <c r="AA28" s="1">
        <v>26.9</v>
      </c>
      <c r="AB28" s="1"/>
      <c r="AC28" s="1"/>
      <c r="AD28" s="1"/>
      <c r="AE28" s="1"/>
      <c r="AF28" s="1"/>
      <c r="AG28" s="1">
        <v>2.83</v>
      </c>
      <c r="AH28" s="215"/>
    </row>
    <row r="29" spans="1:38">
      <c r="A29" s="1"/>
      <c r="B29" s="1" t="s">
        <v>102</v>
      </c>
      <c r="C29" s="1">
        <f>SUM(C10:C28)</f>
        <v>172.34399999999999</v>
      </c>
      <c r="D29" s="1">
        <f t="shared" ref="D29:AD29" si="3">SUM(D10:D27)</f>
        <v>0</v>
      </c>
      <c r="E29" s="1">
        <f t="shared" si="3"/>
        <v>0</v>
      </c>
      <c r="F29" s="1">
        <f t="shared" si="3"/>
        <v>0</v>
      </c>
      <c r="G29" s="1">
        <f t="shared" si="3"/>
        <v>8.27</v>
      </c>
      <c r="H29" s="1">
        <f>SUM(H10:H28)</f>
        <v>160.96199999999999</v>
      </c>
      <c r="I29" s="1">
        <f>SUM(I10:I27)</f>
        <v>3.1120000000000001</v>
      </c>
      <c r="J29" s="1">
        <f t="shared" si="3"/>
        <v>0</v>
      </c>
      <c r="K29" s="1">
        <f>SUM(K10:K28)</f>
        <v>151.03200000000001</v>
      </c>
      <c r="L29" s="1">
        <f t="shared" si="3"/>
        <v>20.542000000000002</v>
      </c>
      <c r="M29" s="1">
        <f t="shared" si="3"/>
        <v>0.77</v>
      </c>
      <c r="N29" s="1">
        <f t="shared" si="3"/>
        <v>0</v>
      </c>
      <c r="O29" s="48">
        <f t="shared" si="3"/>
        <v>0</v>
      </c>
      <c r="P29" s="1">
        <f t="shared" si="3"/>
        <v>0</v>
      </c>
      <c r="Q29" s="1">
        <f t="shared" si="3"/>
        <v>8</v>
      </c>
      <c r="R29" s="1">
        <f t="shared" si="3"/>
        <v>368.16</v>
      </c>
      <c r="S29" s="1">
        <f t="shared" si="3"/>
        <v>0</v>
      </c>
      <c r="T29" s="1">
        <f t="shared" si="3"/>
        <v>0</v>
      </c>
      <c r="U29" s="1">
        <f t="shared" si="3"/>
        <v>8</v>
      </c>
      <c r="V29" s="31">
        <f t="shared" si="3"/>
        <v>368.16</v>
      </c>
      <c r="W29" s="1">
        <f t="shared" si="3"/>
        <v>0</v>
      </c>
      <c r="X29" s="1">
        <f>SUM(X10:X28)</f>
        <v>126</v>
      </c>
      <c r="Y29" s="1">
        <f>SUM(Y10:Y28)</f>
        <v>2133.12</v>
      </c>
      <c r="Z29" s="1">
        <f>SUM(Z10:Z28)</f>
        <v>114</v>
      </c>
      <c r="AA29" s="1">
        <f>SUM(AA10:AA28)</f>
        <v>1920.92</v>
      </c>
      <c r="AB29" s="1">
        <f t="shared" si="3"/>
        <v>10</v>
      </c>
      <c r="AC29" s="1">
        <f t="shared" si="3"/>
        <v>153.69999999999999</v>
      </c>
      <c r="AD29" s="1">
        <f t="shared" si="3"/>
        <v>0</v>
      </c>
      <c r="AE29" s="1">
        <f>SUM(AE10:AE28)</f>
        <v>2</v>
      </c>
      <c r="AF29" s="1">
        <f>SUM(AF10:AF28)</f>
        <v>58.5</v>
      </c>
      <c r="AG29" s="1">
        <f>SUM(AG10:AG28)</f>
        <v>152.34800000000001</v>
      </c>
    </row>
    <row r="30" spans="1:38">
      <c r="A30" s="2" t="s">
        <v>73</v>
      </c>
    </row>
    <row r="31" spans="1:38">
      <c r="A31" s="22"/>
      <c r="D31" s="22"/>
    </row>
    <row r="32" spans="1:38">
      <c r="H32" s="34"/>
    </row>
    <row r="33" spans="1:13">
      <c r="A33" s="6"/>
      <c r="D33" s="6"/>
      <c r="H33" s="34"/>
      <c r="M33" s="36"/>
    </row>
    <row r="34" spans="1:13">
      <c r="A34" s="6"/>
      <c r="K34" s="6"/>
    </row>
    <row r="35" spans="1:13">
      <c r="A35" s="2" t="s">
        <v>73</v>
      </c>
    </row>
    <row r="36" spans="1:13">
      <c r="A36" s="6"/>
    </row>
    <row r="37" spans="1:13">
      <c r="A37" s="2" t="s">
        <v>73</v>
      </c>
    </row>
  </sheetData>
  <mergeCells count="20">
    <mergeCell ref="A6:A8"/>
    <mergeCell ref="D7:D8"/>
    <mergeCell ref="U7:V7"/>
    <mergeCell ref="Q7:R7"/>
    <mergeCell ref="Q6:W6"/>
    <mergeCell ref="S7:T7"/>
    <mergeCell ref="B6:B8"/>
    <mergeCell ref="C6:D6"/>
    <mergeCell ref="E6:I6"/>
    <mergeCell ref="J6:P6"/>
    <mergeCell ref="J7:L7"/>
    <mergeCell ref="M7:N7"/>
    <mergeCell ref="O7:P7"/>
    <mergeCell ref="X7:Y7"/>
    <mergeCell ref="Z7:AA7"/>
    <mergeCell ref="AH11:AL11"/>
    <mergeCell ref="AG6:AG8"/>
    <mergeCell ref="AB7:AC7"/>
    <mergeCell ref="X6:AF6"/>
    <mergeCell ref="AE7:AF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5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="90" zoomScaleNormal="90" workbookViewId="0">
      <selection activeCell="E27" sqref="E27"/>
    </sheetView>
  </sheetViews>
  <sheetFormatPr defaultRowHeight="15.75"/>
  <cols>
    <col min="1" max="1" width="9.85546875" style="44" customWidth="1"/>
    <col min="2" max="2" width="20.140625" style="44" customWidth="1"/>
    <col min="3" max="3" width="22.7109375" style="44" customWidth="1"/>
    <col min="4" max="4" width="7.28515625" style="44" customWidth="1"/>
    <col min="5" max="5" width="17.7109375" style="44" customWidth="1"/>
    <col min="6" max="6" width="20.140625" style="44" customWidth="1"/>
    <col min="7" max="7" width="7.42578125" style="44" customWidth="1"/>
    <col min="8" max="8" width="7.28515625" style="44" customWidth="1"/>
    <col min="9" max="10" width="10.140625" style="44" customWidth="1"/>
    <col min="11" max="11" width="8.85546875" style="44" customWidth="1"/>
    <col min="12" max="12" width="8.5703125" style="44" customWidth="1"/>
    <col min="13" max="13" width="10.140625" style="44" customWidth="1"/>
    <col min="14" max="14" width="9" style="44" customWidth="1"/>
    <col min="15" max="15" width="9" style="44" bestFit="1" customWidth="1"/>
    <col min="16" max="16" width="8.5703125" style="44" customWidth="1"/>
    <col min="17" max="17" width="7.85546875" style="44" customWidth="1"/>
    <col min="18" max="18" width="8.140625" style="44" customWidth="1"/>
    <col min="19" max="19" width="10.140625" style="44" hidden="1" customWidth="1"/>
    <col min="20" max="16384" width="9.140625" style="44"/>
  </cols>
  <sheetData>
    <row r="1" spans="1:19" ht="45.75" customHeight="1">
      <c r="A1" s="374" t="s">
        <v>693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ht="22.5" customHeight="1">
      <c r="A2" s="375" t="s">
        <v>85</v>
      </c>
      <c r="B2" s="375" t="s">
        <v>141</v>
      </c>
      <c r="C2" s="369" t="s">
        <v>72</v>
      </c>
      <c r="D2" s="370"/>
      <c r="E2" s="370"/>
      <c r="F2" s="371"/>
      <c r="G2" s="363" t="s">
        <v>86</v>
      </c>
      <c r="H2" s="378"/>
      <c r="I2" s="378"/>
      <c r="J2" s="378"/>
      <c r="K2" s="364"/>
      <c r="L2" s="363" t="s">
        <v>87</v>
      </c>
      <c r="M2" s="378"/>
      <c r="N2" s="378"/>
      <c r="O2" s="378"/>
      <c r="P2" s="378"/>
      <c r="Q2" s="378"/>
      <c r="R2" s="364"/>
      <c r="S2" s="366" t="s">
        <v>142</v>
      </c>
    </row>
    <row r="3" spans="1:19">
      <c r="A3" s="376"/>
      <c r="B3" s="376"/>
      <c r="C3" s="72" t="s">
        <v>74</v>
      </c>
      <c r="D3" s="366" t="s">
        <v>67</v>
      </c>
      <c r="E3" s="366" t="s">
        <v>619</v>
      </c>
      <c r="F3" s="366" t="s">
        <v>620</v>
      </c>
      <c r="G3" s="72" t="s">
        <v>75</v>
      </c>
      <c r="H3" s="72" t="s">
        <v>90</v>
      </c>
      <c r="I3" s="72" t="s">
        <v>83</v>
      </c>
      <c r="J3" s="72" t="s">
        <v>76</v>
      </c>
      <c r="K3" s="72" t="s">
        <v>77</v>
      </c>
      <c r="L3" s="379" t="s">
        <v>71</v>
      </c>
      <c r="M3" s="380"/>
      <c r="N3" s="381"/>
      <c r="O3" s="379" t="s">
        <v>92</v>
      </c>
      <c r="P3" s="381"/>
      <c r="Q3" s="379" t="s">
        <v>70</v>
      </c>
      <c r="R3" s="381"/>
      <c r="S3" s="367"/>
    </row>
    <row r="4" spans="1:19" ht="78.75" customHeight="1">
      <c r="A4" s="377"/>
      <c r="B4" s="377"/>
      <c r="C4" s="287" t="s">
        <v>616</v>
      </c>
      <c r="D4" s="368"/>
      <c r="E4" s="368"/>
      <c r="F4" s="368"/>
      <c r="G4" s="73"/>
      <c r="H4" s="73"/>
      <c r="I4" s="73"/>
      <c r="J4" s="73"/>
      <c r="K4" s="73"/>
      <c r="L4" s="72" t="s">
        <v>84</v>
      </c>
      <c r="M4" s="72" t="s">
        <v>81</v>
      </c>
      <c r="N4" s="74" t="s">
        <v>94</v>
      </c>
      <c r="O4" s="74" t="s">
        <v>69</v>
      </c>
      <c r="P4" s="74" t="s">
        <v>96</v>
      </c>
      <c r="Q4" s="74" t="s">
        <v>82</v>
      </c>
      <c r="R4" s="74" t="s">
        <v>68</v>
      </c>
      <c r="S4" s="368"/>
    </row>
    <row r="5" spans="1:19" ht="24.9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/>
      <c r="G5" s="75">
        <v>6</v>
      </c>
      <c r="H5" s="75">
        <v>7</v>
      </c>
      <c r="I5" s="75">
        <v>8</v>
      </c>
      <c r="J5" s="75">
        <v>9</v>
      </c>
      <c r="K5" s="75">
        <v>10</v>
      </c>
      <c r="L5" s="75">
        <v>11</v>
      </c>
      <c r="M5" s="75">
        <v>12</v>
      </c>
      <c r="N5" s="75">
        <v>13</v>
      </c>
      <c r="O5" s="75">
        <v>14</v>
      </c>
      <c r="P5" s="75">
        <v>15</v>
      </c>
      <c r="Q5" s="75">
        <v>16</v>
      </c>
      <c r="R5" s="75">
        <v>17</v>
      </c>
      <c r="S5" s="76">
        <v>18</v>
      </c>
    </row>
    <row r="6" spans="1:19" ht="24.95" customHeight="1">
      <c r="A6" s="75">
        <v>1</v>
      </c>
      <c r="B6" s="77" t="s">
        <v>121</v>
      </c>
      <c r="C6" s="75">
        <f>'1 Алексин'!C41</f>
        <v>259.392</v>
      </c>
      <c r="D6" s="78">
        <f>'1 Алексин'!D41</f>
        <v>0</v>
      </c>
      <c r="E6" s="290">
        <f>C6-D6-F6</f>
        <v>259.392</v>
      </c>
      <c r="F6" s="290">
        <v>0</v>
      </c>
      <c r="G6" s="78">
        <f>'1 Алексин'!E41</f>
        <v>0</v>
      </c>
      <c r="H6" s="78">
        <f>'1 Алексин'!F41</f>
        <v>0</v>
      </c>
      <c r="I6" s="78">
        <f>'1 Алексин'!G41</f>
        <v>79.018000000000001</v>
      </c>
      <c r="J6" s="78">
        <f>'1 Алексин'!H41</f>
        <v>159.56</v>
      </c>
      <c r="K6" s="78">
        <f>'1 Алексин'!I41</f>
        <v>20.718</v>
      </c>
      <c r="L6" s="78">
        <f>'1 Алексин'!J41</f>
        <v>0</v>
      </c>
      <c r="M6" s="78">
        <f>'1 Алексин'!K41</f>
        <v>218.227</v>
      </c>
      <c r="N6" s="78">
        <f>'1 Алексин'!L41</f>
        <v>9.6</v>
      </c>
      <c r="O6" s="78">
        <f>'1 Алексин'!M41</f>
        <v>31.469000000000001</v>
      </c>
      <c r="P6" s="78">
        <f>'1 Алексин'!N41</f>
        <v>0</v>
      </c>
      <c r="Q6" s="78">
        <f>'1 Алексин'!O41</f>
        <v>9.6000000000000002E-2</v>
      </c>
      <c r="R6" s="78">
        <f>'1 Алексин'!P41</f>
        <v>9.6000000000000002E-2</v>
      </c>
      <c r="S6" s="78">
        <v>231.06100000000001</v>
      </c>
    </row>
    <row r="7" spans="1:19" ht="24.95" customHeight="1">
      <c r="A7" s="75">
        <v>2</v>
      </c>
      <c r="B7" s="77" t="s">
        <v>354</v>
      </c>
      <c r="C7" s="75">
        <f>Арсеньево!C29</f>
        <v>166.56800000000001</v>
      </c>
      <c r="D7" s="78">
        <v>0</v>
      </c>
      <c r="E7" s="290">
        <f t="shared" ref="E7:E26" si="0">C7-D7-F7</f>
        <v>166.35300000000001</v>
      </c>
      <c r="F7" s="290">
        <f>Арсеньево!C19</f>
        <v>0.215</v>
      </c>
      <c r="G7" s="78">
        <v>0</v>
      </c>
      <c r="H7" s="78">
        <v>0</v>
      </c>
      <c r="I7" s="78">
        <f>Арсеньево!G29</f>
        <v>1.84</v>
      </c>
      <c r="J7" s="78">
        <f>Арсеньево!H29</f>
        <v>164.61799999999999</v>
      </c>
      <c r="K7" s="78">
        <v>0</v>
      </c>
      <c r="L7" s="78">
        <v>0</v>
      </c>
      <c r="M7" s="78">
        <f>Арсеньево!K29</f>
        <v>166.398</v>
      </c>
      <c r="N7" s="78">
        <f>Арсеньево!L29</f>
        <v>0</v>
      </c>
      <c r="O7" s="78">
        <f>Арсеньево!M29</f>
        <v>0.06</v>
      </c>
      <c r="P7" s="78">
        <v>0</v>
      </c>
      <c r="Q7" s="78">
        <f>Арсеньево!O29</f>
        <v>0.11</v>
      </c>
      <c r="R7" s="78">
        <v>0</v>
      </c>
      <c r="S7" s="78"/>
    </row>
    <row r="8" spans="1:19" ht="24.95" customHeight="1">
      <c r="A8" s="75">
        <v>3</v>
      </c>
      <c r="B8" s="77" t="s">
        <v>122</v>
      </c>
      <c r="C8" s="75">
        <f>'2 Богородицк'!C29</f>
        <v>177.59399999999999</v>
      </c>
      <c r="D8" s="80">
        <f>'2 Богородицк'!D29</f>
        <v>8.4879999999999995</v>
      </c>
      <c r="E8" s="290">
        <f t="shared" si="0"/>
        <v>169.10599999999999</v>
      </c>
      <c r="F8" s="290">
        <v>0</v>
      </c>
      <c r="G8" s="78">
        <f>'2 Богородицк'!E29</f>
        <v>0</v>
      </c>
      <c r="H8" s="78">
        <f>'2 Богородицк'!F29</f>
        <v>0</v>
      </c>
      <c r="I8" s="78">
        <f>'2 Богородицк'!G29</f>
        <v>46.935000000000002</v>
      </c>
      <c r="J8" s="78">
        <f>'2 Богородицк'!H29</f>
        <v>122.17100000000001</v>
      </c>
      <c r="K8" s="78">
        <f>'2 Богородицк'!I29</f>
        <v>0</v>
      </c>
      <c r="L8" s="78">
        <f>'2 Богородицк'!J29</f>
        <v>0</v>
      </c>
      <c r="M8" s="78">
        <f>'2 Богородицк'!K29</f>
        <v>162.892</v>
      </c>
      <c r="N8" s="78">
        <f>'2 Богородицк'!L29</f>
        <v>3.0979999999999999</v>
      </c>
      <c r="O8" s="78">
        <f>'2 Богородицк'!M29</f>
        <v>3.1160000000000001</v>
      </c>
      <c r="P8" s="78">
        <f>'2 Богородицк'!N29</f>
        <v>0</v>
      </c>
      <c r="Q8" s="78">
        <f>'2 Богородицк'!O29</f>
        <v>0</v>
      </c>
      <c r="R8" s="78">
        <f>'2 Богородицк'!P29</f>
        <v>0</v>
      </c>
      <c r="S8" s="78">
        <v>155.16900000000001</v>
      </c>
    </row>
    <row r="9" spans="1:19" ht="24.95" customHeight="1">
      <c r="A9" s="75">
        <v>4</v>
      </c>
      <c r="B9" s="77" t="s">
        <v>323</v>
      </c>
      <c r="C9" s="290">
        <f>'3 Белев'!C31</f>
        <v>153.02099999999999</v>
      </c>
      <c r="D9" s="79">
        <v>0</v>
      </c>
      <c r="E9" s="290">
        <f>'3 Белев'!C31</f>
        <v>153.02099999999999</v>
      </c>
      <c r="F9" s="298">
        <v>0</v>
      </c>
      <c r="G9" s="78">
        <v>0</v>
      </c>
      <c r="H9" s="78">
        <v>0</v>
      </c>
      <c r="I9" s="78">
        <f>'3 Белев'!G31</f>
        <v>25.18</v>
      </c>
      <c r="J9" s="78">
        <f>'3 Белев'!H31</f>
        <v>126.211</v>
      </c>
      <c r="K9" s="78">
        <v>0</v>
      </c>
      <c r="L9" s="78">
        <v>0</v>
      </c>
      <c r="M9" s="78">
        <f>'3 Белев'!K31</f>
        <v>134.017</v>
      </c>
      <c r="N9" s="78">
        <f>'3 Белев'!L31</f>
        <v>7.7779999999999996</v>
      </c>
      <c r="O9" s="78">
        <f>'3 Белев'!M31</f>
        <v>9.5960000000000001</v>
      </c>
      <c r="P9" s="78">
        <v>0</v>
      </c>
      <c r="Q9" s="78">
        <f>'3 Белев'!O31</f>
        <v>1.63</v>
      </c>
      <c r="R9" s="78">
        <v>0</v>
      </c>
      <c r="S9" s="78"/>
    </row>
    <row r="10" spans="1:19" ht="24.95" customHeight="1">
      <c r="A10" s="75">
        <v>5</v>
      </c>
      <c r="B10" s="77" t="s">
        <v>123</v>
      </c>
      <c r="C10" s="75">
        <f>'4 Венев'!C35</f>
        <v>126.877</v>
      </c>
      <c r="D10" s="78">
        <f>'4 Венев'!D35</f>
        <v>0</v>
      </c>
      <c r="E10" s="290">
        <f t="shared" si="0"/>
        <v>126.877</v>
      </c>
      <c r="F10" s="290">
        <v>0</v>
      </c>
      <c r="G10" s="78">
        <f>'4 Венев'!E35</f>
        <v>0</v>
      </c>
      <c r="H10" s="78">
        <f>'4 Венев'!F35</f>
        <v>0</v>
      </c>
      <c r="I10" s="80">
        <f>'4 Венев'!G35</f>
        <v>19.52</v>
      </c>
      <c r="J10" s="80">
        <f>'4 Венев'!H35</f>
        <v>107.357</v>
      </c>
      <c r="K10" s="78">
        <f>'4 Венев'!I35</f>
        <v>0</v>
      </c>
      <c r="L10" s="78">
        <f>'4 Венев'!J35</f>
        <v>0</v>
      </c>
      <c r="M10" s="78">
        <f>'4 Венев'!K35</f>
        <v>125.34699999999999</v>
      </c>
      <c r="N10" s="78">
        <f>'4 Венев'!L35</f>
        <v>0.9</v>
      </c>
      <c r="O10" s="78">
        <f>'4 Венев'!M35</f>
        <v>0.63</v>
      </c>
      <c r="P10" s="78">
        <f>'4 Венев'!N35</f>
        <v>0</v>
      </c>
      <c r="Q10" s="78">
        <f>'4 Венев'!O35</f>
        <v>0</v>
      </c>
      <c r="R10" s="78">
        <f>'4 Венев'!P35</f>
        <v>0</v>
      </c>
      <c r="S10" s="78">
        <v>117.02200000000001</v>
      </c>
    </row>
    <row r="11" spans="1:19" ht="24.95" customHeight="1">
      <c r="A11" s="75">
        <v>6</v>
      </c>
      <c r="B11" s="77" t="s">
        <v>124</v>
      </c>
      <c r="C11" s="75">
        <f>'5 Волово'!C32</f>
        <v>130.05500000000001</v>
      </c>
      <c r="D11" s="78">
        <f>'5 Волово'!D32</f>
        <v>0</v>
      </c>
      <c r="E11" s="290">
        <f t="shared" si="0"/>
        <v>130.05500000000001</v>
      </c>
      <c r="F11" s="290">
        <v>0</v>
      </c>
      <c r="G11" s="78">
        <f>'5 Волово'!E32</f>
        <v>0</v>
      </c>
      <c r="H11" s="78">
        <f>'5 Волово'!F32</f>
        <v>0</v>
      </c>
      <c r="I11" s="78">
        <f>'5 Волово'!G32</f>
        <v>28.213999999999999</v>
      </c>
      <c r="J11" s="78">
        <f>'5 Волово'!H32</f>
        <v>101.84099999999999</v>
      </c>
      <c r="K11" s="78">
        <f>'5 Волово'!I32</f>
        <v>0</v>
      </c>
      <c r="L11" s="78">
        <f>'5 Волово'!J32</f>
        <v>0</v>
      </c>
      <c r="M11" s="78">
        <f>'5 Волово'!K32</f>
        <v>119.212</v>
      </c>
      <c r="N11" s="78">
        <f>'5 Волово'!L32</f>
        <v>8.7759999999999998</v>
      </c>
      <c r="O11" s="78">
        <f>'5 Волово'!M32</f>
        <v>2.0670000000000002</v>
      </c>
      <c r="P11" s="78">
        <f>'5 Волово'!N32</f>
        <v>0</v>
      </c>
      <c r="Q11" s="78">
        <f>'5 Волово'!O32</f>
        <v>0</v>
      </c>
      <c r="R11" s="78">
        <f>'5 Волово'!P32</f>
        <v>0</v>
      </c>
      <c r="S11" s="78">
        <v>119.46</v>
      </c>
    </row>
    <row r="12" spans="1:19" ht="24.95" customHeight="1">
      <c r="A12" s="75">
        <v>7</v>
      </c>
      <c r="B12" s="77" t="s">
        <v>125</v>
      </c>
      <c r="C12" s="75">
        <f>'6 Дубна'!C34</f>
        <v>156.01499999999999</v>
      </c>
      <c r="D12" s="78">
        <f>'6 Дубна'!D34</f>
        <v>0</v>
      </c>
      <c r="E12" s="290">
        <f>C12-D12-F12</f>
        <v>155.22300000000001</v>
      </c>
      <c r="F12" s="290">
        <f>'6 Дубна'!C32</f>
        <v>0.79200000000000004</v>
      </c>
      <c r="G12" s="78">
        <f>'6 Дубна'!E34</f>
        <v>0</v>
      </c>
      <c r="H12" s="78">
        <f>'6 Дубна'!F34</f>
        <v>0</v>
      </c>
      <c r="I12" s="78">
        <f>'6 Дубна'!G34</f>
        <v>45.841999999999999</v>
      </c>
      <c r="J12" s="78">
        <f>'6 Дубна'!H34</f>
        <v>110.173</v>
      </c>
      <c r="K12" s="78">
        <f>'6 Дубна'!I34</f>
        <v>0</v>
      </c>
      <c r="L12" s="78">
        <f>'6 Дубна'!J34</f>
        <v>0</v>
      </c>
      <c r="M12" s="80">
        <f>'6 Дубна'!K34</f>
        <v>144.67699999999999</v>
      </c>
      <c r="N12" s="78">
        <f>'6 Дубна'!L34</f>
        <v>9.7880000000000003</v>
      </c>
      <c r="O12" s="78">
        <f>'6 Дубна'!M34</f>
        <v>1.55</v>
      </c>
      <c r="P12" s="78">
        <f>'6 Дубна'!N34</f>
        <v>0</v>
      </c>
      <c r="Q12" s="78">
        <f>'6 Дубна'!O34</f>
        <v>0</v>
      </c>
      <c r="R12" s="78">
        <f>'6 Дубна'!P34</f>
        <v>0</v>
      </c>
      <c r="S12" s="78">
        <v>140.04</v>
      </c>
    </row>
    <row r="13" spans="1:19" ht="24.95" customHeight="1">
      <c r="A13" s="75">
        <v>8</v>
      </c>
      <c r="B13" s="77" t="s">
        <v>126</v>
      </c>
      <c r="C13" s="290">
        <f>'7 Ефремов'!C40</f>
        <v>252.102</v>
      </c>
      <c r="D13" s="78">
        <f>'7 Ефремов'!D40</f>
        <v>0</v>
      </c>
      <c r="E13" s="290">
        <f t="shared" si="0"/>
        <v>247.684</v>
      </c>
      <c r="F13" s="290">
        <f>'7 Ефремов'!C11</f>
        <v>4.4180000000000001</v>
      </c>
      <c r="G13" s="78">
        <f>'7 Ефремов'!E40</f>
        <v>0</v>
      </c>
      <c r="H13" s="78">
        <f>'7 Ефремов'!F40</f>
        <v>0</v>
      </c>
      <c r="I13" s="78">
        <f>'7 Ефремов'!G40</f>
        <v>99.903999999999996</v>
      </c>
      <c r="J13" s="78">
        <f>'7 Ефремов'!H40</f>
        <v>120.608</v>
      </c>
      <c r="K13" s="78">
        <f>'7 Ефремов'!I40</f>
        <v>31.59</v>
      </c>
      <c r="L13" s="78">
        <f>'7 Ефремов'!J40</f>
        <v>0</v>
      </c>
      <c r="M13" s="78">
        <f>'7 Ефремов'!K40</f>
        <v>238.61799999999999</v>
      </c>
      <c r="N13" s="78">
        <f>'7 Ефремов'!L40</f>
        <v>0</v>
      </c>
      <c r="O13" s="78">
        <f>'7 Ефремов'!M40</f>
        <v>13.484</v>
      </c>
      <c r="P13" s="78">
        <f>'7 Ефремов'!N40</f>
        <v>0</v>
      </c>
      <c r="Q13" s="78">
        <f>'7 Ефремов'!O40</f>
        <v>0</v>
      </c>
      <c r="R13" s="78">
        <f>'7 Ефремов'!P40</f>
        <v>0</v>
      </c>
      <c r="S13" s="78">
        <v>225.4</v>
      </c>
    </row>
    <row r="14" spans="1:19" ht="24.95" customHeight="1">
      <c r="A14" s="75">
        <v>9</v>
      </c>
      <c r="B14" s="77" t="s">
        <v>127</v>
      </c>
      <c r="C14" s="75">
        <f>'8 Заокск'!C30</f>
        <v>168.00800000000001</v>
      </c>
      <c r="D14" s="78">
        <f>'8 Заокск'!D30</f>
        <v>0</v>
      </c>
      <c r="E14" s="290">
        <f>'8 Заокск'!C30</f>
        <v>168.00800000000001</v>
      </c>
      <c r="F14" s="290">
        <v>0</v>
      </c>
      <c r="G14" s="78">
        <f>'8 Заокск'!E30</f>
        <v>0</v>
      </c>
      <c r="H14" s="78">
        <f>'8 Заокск'!F30</f>
        <v>0</v>
      </c>
      <c r="I14" s="78">
        <f>'8 Заокск'!G30</f>
        <v>94.950999999999993</v>
      </c>
      <c r="J14" s="78">
        <f>'8 Заокск'!H30</f>
        <v>64.100999999999999</v>
      </c>
      <c r="K14" s="78">
        <f>'8 Заокск'!I30</f>
        <v>8.9559999999999995</v>
      </c>
      <c r="L14" s="78">
        <f>'8 Заокск'!J30</f>
        <v>0</v>
      </c>
      <c r="M14" s="78">
        <f>'8 Заокск'!K30</f>
        <v>165.62799999999999</v>
      </c>
      <c r="N14" s="78">
        <f>'8 Заокск'!L30</f>
        <v>2.2799999999999998</v>
      </c>
      <c r="O14" s="78">
        <f>'8 Заокск'!M30</f>
        <v>0.1</v>
      </c>
      <c r="P14" s="78">
        <f>'8 Заокск'!N30</f>
        <v>0</v>
      </c>
      <c r="Q14" s="79">
        <f>'8 Заокск'!O30</f>
        <v>0</v>
      </c>
      <c r="R14" s="78">
        <f>'8 Заокск'!P30</f>
        <v>0</v>
      </c>
      <c r="S14" s="78">
        <v>168.61</v>
      </c>
    </row>
    <row r="15" spans="1:19" ht="24.95" customHeight="1">
      <c r="A15" s="75">
        <v>10</v>
      </c>
      <c r="B15" s="77" t="s">
        <v>128</v>
      </c>
      <c r="C15" s="75">
        <f>'9 Каменка'!C32</f>
        <v>125.586</v>
      </c>
      <c r="D15" s="78">
        <f>'9 Каменка'!D32</f>
        <v>0</v>
      </c>
      <c r="E15" s="290">
        <f t="shared" si="0"/>
        <v>124.24299999999999</v>
      </c>
      <c r="F15" s="290">
        <f>'9 Каменка'!C11</f>
        <v>1.343</v>
      </c>
      <c r="G15" s="78">
        <f>'9 Каменка'!E32</f>
        <v>0</v>
      </c>
      <c r="H15" s="78">
        <f>'9 Каменка'!F32</f>
        <v>0</v>
      </c>
      <c r="I15" s="78">
        <f>'9 Каменка'!G32</f>
        <v>61.78</v>
      </c>
      <c r="J15" s="78">
        <f>'9 Каменка'!H32</f>
        <v>57.963999999999999</v>
      </c>
      <c r="K15" s="78">
        <f>'9 Каменка'!I32</f>
        <v>4.1180000000000003</v>
      </c>
      <c r="L15" s="78">
        <f>'9 Каменка'!J32</f>
        <v>0</v>
      </c>
      <c r="M15" s="78">
        <f>'9 Каменка'!K32</f>
        <v>102.739</v>
      </c>
      <c r="N15" s="78">
        <f>'9 Каменка'!L32</f>
        <v>13.858000000000001</v>
      </c>
      <c r="O15" s="78">
        <f>'9 Каменка'!M32</f>
        <v>7.2649999999999997</v>
      </c>
      <c r="P15" s="78">
        <f>'9 Каменка'!N32</f>
        <v>0</v>
      </c>
      <c r="Q15" s="80">
        <f>'9 Каменка'!O32</f>
        <v>1.724</v>
      </c>
      <c r="R15" s="78">
        <f>'9 Каменка'!P32</f>
        <v>0</v>
      </c>
      <c r="S15" s="78">
        <v>114.663</v>
      </c>
    </row>
    <row r="16" spans="1:19" ht="24.95" customHeight="1">
      <c r="A16" s="75">
        <v>11</v>
      </c>
      <c r="B16" s="77" t="s">
        <v>129</v>
      </c>
      <c r="C16" s="75">
        <f>'10 Кимовск'!D39</f>
        <v>226.53399999999999</v>
      </c>
      <c r="D16" s="78">
        <f>'10 Кимовск'!E39</f>
        <v>0</v>
      </c>
      <c r="E16" s="290">
        <f>'10 Кимовск'!D39</f>
        <v>226.53399999999999</v>
      </c>
      <c r="F16" s="290">
        <v>0</v>
      </c>
      <c r="G16" s="79">
        <f>'10 Кимовск'!F39</f>
        <v>0</v>
      </c>
      <c r="H16" s="79">
        <f>'10 Кимовск'!G39</f>
        <v>0</v>
      </c>
      <c r="I16" s="80">
        <f>'10 Кимовск'!H39</f>
        <v>69.728999999999999</v>
      </c>
      <c r="J16" s="80">
        <f>'10 Кимовск'!I39</f>
        <v>153.98500000000001</v>
      </c>
      <c r="K16" s="80">
        <f>'10 Кимовск'!J39</f>
        <v>2.82</v>
      </c>
      <c r="L16" s="79">
        <f>'10 Кимовск'!K39</f>
        <v>0</v>
      </c>
      <c r="M16" s="78">
        <f>'10 Кимовск'!L39</f>
        <v>225.32400000000001</v>
      </c>
      <c r="N16" s="78">
        <f>'10 Кимовск'!M39</f>
        <v>1.21</v>
      </c>
      <c r="O16" s="79">
        <f>'10 Кимовск'!N39</f>
        <v>0</v>
      </c>
      <c r="P16" s="79">
        <f>'10 Кимовск'!O39</f>
        <v>0</v>
      </c>
      <c r="Q16" s="79">
        <f>'10 Кимовск'!P39</f>
        <v>0</v>
      </c>
      <c r="R16" s="79">
        <f>'10 Кимовск'!Q39</f>
        <v>0</v>
      </c>
      <c r="S16" s="78">
        <v>205.98</v>
      </c>
    </row>
    <row r="17" spans="1:20" ht="24.95" customHeight="1">
      <c r="A17" s="209">
        <v>12</v>
      </c>
      <c r="B17" s="210" t="s">
        <v>130</v>
      </c>
      <c r="C17" s="292">
        <f>'11 Киреевск'!C45</f>
        <v>260.05500000000001</v>
      </c>
      <c r="D17" s="205">
        <f>'11 Киреевск'!D45</f>
        <v>3.16</v>
      </c>
      <c r="E17" s="290">
        <f t="shared" si="0"/>
        <v>256.89499999999998</v>
      </c>
      <c r="F17" s="290">
        <v>0</v>
      </c>
      <c r="G17" s="205">
        <f>'11 Киреевск'!E45</f>
        <v>17.998999999999999</v>
      </c>
      <c r="H17" s="205">
        <f>'11 Киреевск'!F45</f>
        <v>25.63</v>
      </c>
      <c r="I17" s="205">
        <f>'11 Киреевск'!G45</f>
        <v>68.191999999999993</v>
      </c>
      <c r="J17" s="205">
        <f>'11 Киреевск'!H45</f>
        <v>143.274</v>
      </c>
      <c r="K17" s="205">
        <f>'11 Киреевск'!I45</f>
        <v>1.8</v>
      </c>
      <c r="L17" s="211">
        <f>'11 Киреевск'!J45</f>
        <v>0</v>
      </c>
      <c r="M17" s="205">
        <f>'11 Киреевск'!K45</f>
        <v>248.06299999999999</v>
      </c>
      <c r="N17" s="205">
        <f>'11 Киреевск'!L45</f>
        <v>4.01</v>
      </c>
      <c r="O17" s="205">
        <f>'11 Киреевск'!M45</f>
        <v>4.8220000000000001</v>
      </c>
      <c r="P17" s="211">
        <f>'11 Киреевск'!N45</f>
        <v>0</v>
      </c>
      <c r="Q17" s="211">
        <f>'11 Киреевск'!O45</f>
        <v>0</v>
      </c>
      <c r="R17" s="211">
        <f>'11 Киреевск'!P45</f>
        <v>0</v>
      </c>
      <c r="S17" s="78">
        <v>193.39</v>
      </c>
    </row>
    <row r="18" spans="1:20" ht="24.95" customHeight="1">
      <c r="A18" s="72">
        <v>13</v>
      </c>
      <c r="B18" s="77" t="s">
        <v>131</v>
      </c>
      <c r="C18" s="288">
        <f>'12 Куркино'!C36</f>
        <v>162.91499999999999</v>
      </c>
      <c r="D18" s="81">
        <f>'12 Куркино'!D36</f>
        <v>0</v>
      </c>
      <c r="E18" s="290">
        <f t="shared" si="0"/>
        <v>162.39699999999999</v>
      </c>
      <c r="F18" s="290">
        <f>'12 Куркино'!C34</f>
        <v>0.51800000000000002</v>
      </c>
      <c r="G18" s="81">
        <f>'12 Куркино'!E36</f>
        <v>0</v>
      </c>
      <c r="H18" s="81">
        <f>'12 Куркино'!F36</f>
        <v>0</v>
      </c>
      <c r="I18" s="81">
        <f>'12 Куркино'!G36</f>
        <v>43.947000000000003</v>
      </c>
      <c r="J18" s="81">
        <f>'12 Куркино'!H36</f>
        <v>118.968</v>
      </c>
      <c r="K18" s="81">
        <f>'12 Куркино'!I36</f>
        <v>0</v>
      </c>
      <c r="L18" s="81">
        <f>'12 Куркино'!J36</f>
        <v>0</v>
      </c>
      <c r="M18" s="81">
        <f>'12 Куркино'!K36</f>
        <v>154.01599999999999</v>
      </c>
      <c r="N18" s="81">
        <f>'12 Куркино'!L36</f>
        <v>1.992</v>
      </c>
      <c r="O18" s="81">
        <f>'12 Куркино'!M36</f>
        <v>6.907</v>
      </c>
      <c r="P18" s="81">
        <f>'12 Куркино'!N36</f>
        <v>0</v>
      </c>
      <c r="Q18" s="81">
        <f>'12 Куркино'!O36</f>
        <v>0</v>
      </c>
      <c r="R18" s="81">
        <f>'12 Куркино'!P36</f>
        <v>0</v>
      </c>
      <c r="S18" s="78">
        <v>143.52000000000001</v>
      </c>
    </row>
    <row r="19" spans="1:20" ht="24.95" customHeight="1">
      <c r="A19" s="72">
        <v>14</v>
      </c>
      <c r="B19" s="77" t="s">
        <v>132</v>
      </c>
      <c r="C19" s="288">
        <f>'13 Ленинский'!C53</f>
        <v>259.721</v>
      </c>
      <c r="D19" s="82">
        <f>'13 Ленинский'!D53</f>
        <v>31.754999999999999</v>
      </c>
      <c r="E19" s="290">
        <f t="shared" si="0"/>
        <v>226.928</v>
      </c>
      <c r="F19" s="290">
        <f>'13 Ленинский'!C37</f>
        <v>1.038</v>
      </c>
      <c r="G19" s="81">
        <f>'13 Ленинский'!E53</f>
        <v>1.1200000000000001</v>
      </c>
      <c r="H19" s="81">
        <f>'13 Ленинский'!F53</f>
        <v>8.6199999999999992</v>
      </c>
      <c r="I19" s="81">
        <f>'13 Ленинский'!G53</f>
        <v>55.49</v>
      </c>
      <c r="J19" s="81">
        <f>'13 Ленинский'!H53</f>
        <v>147.20099999999999</v>
      </c>
      <c r="K19" s="81">
        <f>'13 Ленинский'!I53</f>
        <v>15.535</v>
      </c>
      <c r="L19" s="81">
        <f>'13 Ленинский'!J53</f>
        <v>0</v>
      </c>
      <c r="M19" s="81">
        <f>'13 Ленинский'!K53</f>
        <v>217.97399999999999</v>
      </c>
      <c r="N19" s="81">
        <f>'13 Ленинский'!L53</f>
        <v>4.992</v>
      </c>
      <c r="O19" s="81">
        <f>'13 Ленинский'!M53</f>
        <v>5</v>
      </c>
      <c r="P19" s="81">
        <f>'13 Ленинский'!N53</f>
        <v>0</v>
      </c>
      <c r="Q19" s="81">
        <f>'13 Ленинский'!O53</f>
        <v>0</v>
      </c>
      <c r="R19" s="81">
        <f>'13 Ленинский'!P53</f>
        <v>0</v>
      </c>
      <c r="S19" s="78">
        <v>250.75700000000001</v>
      </c>
    </row>
    <row r="20" spans="1:20" ht="24.95" customHeight="1">
      <c r="A20" s="98">
        <v>15</v>
      </c>
      <c r="B20" s="77" t="s">
        <v>385</v>
      </c>
      <c r="C20" s="293">
        <f>Новомосковский!C45</f>
        <v>194.22800000000001</v>
      </c>
      <c r="D20" s="82">
        <v>0</v>
      </c>
      <c r="E20" s="290">
        <f>Новомосковский!C45</f>
        <v>194.22800000000001</v>
      </c>
      <c r="F20" s="290">
        <v>0</v>
      </c>
      <c r="G20" s="81">
        <v>0</v>
      </c>
      <c r="H20" s="81">
        <v>0</v>
      </c>
      <c r="I20" s="81">
        <f>Новомосковский!G45</f>
        <v>92.591999999999999</v>
      </c>
      <c r="J20" s="81">
        <f>Новомосковский!H45</f>
        <v>74.546000000000006</v>
      </c>
      <c r="K20" s="81">
        <f>Новомосковский!I45</f>
        <v>27.09</v>
      </c>
      <c r="L20" s="81">
        <v>0</v>
      </c>
      <c r="M20" s="81">
        <f>Новомосковский!K45</f>
        <v>186.22900000000001</v>
      </c>
      <c r="N20" s="81">
        <f>Новомосковский!L45</f>
        <v>7.9989999999999997</v>
      </c>
      <c r="O20" s="81">
        <f>Новомосковский!M45</f>
        <v>0</v>
      </c>
      <c r="P20" s="81">
        <v>0</v>
      </c>
      <c r="Q20" s="81">
        <f>Новомосковский!O45</f>
        <v>0</v>
      </c>
      <c r="R20" s="81">
        <v>0</v>
      </c>
      <c r="S20" s="78"/>
    </row>
    <row r="21" spans="1:20" ht="24.95" customHeight="1">
      <c r="A21" s="75">
        <v>16</v>
      </c>
      <c r="B21" s="77" t="s">
        <v>133</v>
      </c>
      <c r="C21" s="288">
        <f>'14 Одоев'!C33</f>
        <v>191.00700000000001</v>
      </c>
      <c r="D21" s="81">
        <f>'14 Одоев'!D33</f>
        <v>0</v>
      </c>
      <c r="E21" s="290">
        <f t="shared" si="0"/>
        <v>191.00700000000001</v>
      </c>
      <c r="F21" s="290">
        <v>0</v>
      </c>
      <c r="G21" s="81">
        <f>'14 Одоев'!E33</f>
        <v>0</v>
      </c>
      <c r="H21" s="81">
        <f>'14 Одоев'!F33</f>
        <v>0</v>
      </c>
      <c r="I21" s="81">
        <f>'14 Одоев'!G33</f>
        <v>90.69</v>
      </c>
      <c r="J21" s="81">
        <f>'14 Одоев'!H33</f>
        <v>96.899000000000001</v>
      </c>
      <c r="K21" s="81">
        <f>'14 Одоев'!I33</f>
        <v>3.4180000000000001</v>
      </c>
      <c r="L21" s="81">
        <f>'14 Одоев'!J33</f>
        <v>0</v>
      </c>
      <c r="M21" s="81">
        <f>'14 Одоев'!K33</f>
        <v>183.92699999999999</v>
      </c>
      <c r="N21" s="81">
        <f>'14 Одоев'!L33</f>
        <v>7.08</v>
      </c>
      <c r="O21" s="81">
        <f>'14 Одоев'!M33</f>
        <v>0</v>
      </c>
      <c r="P21" s="81">
        <f>'14 Одоев'!N33</f>
        <v>0</v>
      </c>
      <c r="Q21" s="81">
        <f>'14 Одоев'!O33</f>
        <v>0</v>
      </c>
      <c r="R21" s="81">
        <f>'14 Одоев'!P33</f>
        <v>0</v>
      </c>
      <c r="S21" s="78">
        <v>176.75</v>
      </c>
    </row>
    <row r="22" spans="1:20" ht="24.95" customHeight="1">
      <c r="A22" s="75">
        <v>17</v>
      </c>
      <c r="B22" s="77" t="s">
        <v>134</v>
      </c>
      <c r="C22" s="75">
        <f>'15 Плавск'!C29</f>
        <v>172.34399999999999</v>
      </c>
      <c r="D22" s="78">
        <f>'15 Плавск'!D29</f>
        <v>0</v>
      </c>
      <c r="E22" s="290">
        <f t="shared" si="0"/>
        <v>172.34399999999999</v>
      </c>
      <c r="F22" s="290">
        <v>0</v>
      </c>
      <c r="G22" s="78">
        <f>'15 Плавск'!E29</f>
        <v>0</v>
      </c>
      <c r="H22" s="78">
        <f>'15 Плавск'!F29</f>
        <v>0</v>
      </c>
      <c r="I22" s="78">
        <f>'15 Плавск'!G29</f>
        <v>8.27</v>
      </c>
      <c r="J22" s="78">
        <f>'15 Плавск'!H29</f>
        <v>160.96199999999999</v>
      </c>
      <c r="K22" s="78">
        <f>'15 Плавск'!I29</f>
        <v>3.1120000000000001</v>
      </c>
      <c r="L22" s="78">
        <f>'15 Плавск'!J29</f>
        <v>0</v>
      </c>
      <c r="M22" s="78">
        <f>'15 Плавск'!K29</f>
        <v>151.03200000000001</v>
      </c>
      <c r="N22" s="78">
        <f>'15 Плавск'!L29</f>
        <v>20.542000000000002</v>
      </c>
      <c r="O22" s="78">
        <f>'15 Плавск'!M29</f>
        <v>0.77</v>
      </c>
      <c r="P22" s="78">
        <f>'15 Плавск'!N29</f>
        <v>0</v>
      </c>
      <c r="Q22" s="78">
        <f>'15 Плавск'!O29</f>
        <v>0</v>
      </c>
      <c r="R22" s="78">
        <f>'15 Плавск'!P29</f>
        <v>0</v>
      </c>
      <c r="S22" s="78">
        <v>149.81</v>
      </c>
    </row>
    <row r="23" spans="1:20" ht="24.95" customHeight="1">
      <c r="A23" s="75">
        <v>18</v>
      </c>
      <c r="B23" s="77" t="s">
        <v>135</v>
      </c>
      <c r="C23" s="75">
        <f>'16 Суворов'!C35</f>
        <v>166.8</v>
      </c>
      <c r="D23" s="79">
        <f>'16 Суворов'!D35</f>
        <v>5.3</v>
      </c>
      <c r="E23" s="290">
        <f t="shared" si="0"/>
        <v>161.5</v>
      </c>
      <c r="F23" s="290">
        <v>0</v>
      </c>
      <c r="G23" s="78">
        <f>'16 Суворов'!E35</f>
        <v>0</v>
      </c>
      <c r="H23" s="78">
        <f>'16 Суворов'!F35</f>
        <v>0</v>
      </c>
      <c r="I23" s="78">
        <f>'16 Суворов'!G35</f>
        <v>47.256999999999998</v>
      </c>
      <c r="J23" s="78">
        <f>'16 Суворов'!H35</f>
        <v>113.82299999999999</v>
      </c>
      <c r="K23" s="78">
        <f>'16 Суворов'!I35</f>
        <v>0</v>
      </c>
      <c r="L23" s="78">
        <f>'16 Суворов'!J35</f>
        <v>0</v>
      </c>
      <c r="M23" s="78">
        <f>'16 Суворов'!K35</f>
        <v>153.21299999999999</v>
      </c>
      <c r="N23" s="78">
        <f>'16 Суворов'!L35</f>
        <v>7.867</v>
      </c>
      <c r="O23" s="78">
        <f>'16 Суворов'!M35</f>
        <v>0</v>
      </c>
      <c r="P23" s="78">
        <f>'16 Суворов'!N35</f>
        <v>0</v>
      </c>
      <c r="Q23" s="78">
        <f>'16 Суворов'!O35</f>
        <v>0.42</v>
      </c>
      <c r="R23" s="78">
        <f>'16 Суворов'!P35</f>
        <v>0.42</v>
      </c>
      <c r="S23" s="78">
        <v>143.44</v>
      </c>
    </row>
    <row r="24" spans="1:20" ht="24.95" customHeight="1">
      <c r="A24" s="75">
        <v>19</v>
      </c>
      <c r="B24" s="77" t="s">
        <v>136</v>
      </c>
      <c r="C24" s="75">
        <f>'17 ТОгарево'!C38</f>
        <v>201.63300000000001</v>
      </c>
      <c r="D24" s="78">
        <f>'17 ТОгарево'!D38</f>
        <v>0</v>
      </c>
      <c r="E24" s="290">
        <f>'17 ТОгарево'!C38</f>
        <v>201.63300000000001</v>
      </c>
      <c r="F24" s="290">
        <v>0</v>
      </c>
      <c r="G24" s="78">
        <f>'17 ТОгарево'!E38</f>
        <v>0</v>
      </c>
      <c r="H24" s="78">
        <f>'17 ТОгарево'!F38</f>
        <v>0</v>
      </c>
      <c r="I24" s="78">
        <f>'17 ТОгарево'!G38</f>
        <v>37.317999999999998</v>
      </c>
      <c r="J24" s="78">
        <f>'17 ТОгарево'!H38</f>
        <v>138.59299999999999</v>
      </c>
      <c r="K24" s="78">
        <f>'17 ТОгарево'!I38</f>
        <v>25.722000000000001</v>
      </c>
      <c r="L24" s="78">
        <f>'17 ТОгарево'!J38</f>
        <v>0</v>
      </c>
      <c r="M24" s="78">
        <f>'17 ТОгарево'!K38</f>
        <v>160.666</v>
      </c>
      <c r="N24" s="78">
        <f>'17 ТОгарево'!L38</f>
        <v>20.574000000000002</v>
      </c>
      <c r="O24" s="78">
        <f>'17 ТОгарево'!M38</f>
        <v>20.393000000000001</v>
      </c>
      <c r="P24" s="78">
        <f>'17 ТОгарево'!N38</f>
        <v>0</v>
      </c>
      <c r="Q24" s="78">
        <f>'17 ТОгарево'!O38</f>
        <v>0</v>
      </c>
      <c r="R24" s="78">
        <f>'17 ТОгарево'!P38</f>
        <v>0</v>
      </c>
      <c r="S24" s="78">
        <v>191.35</v>
      </c>
    </row>
    <row r="25" spans="1:20" ht="24.95" customHeight="1">
      <c r="A25" s="75">
        <v>20</v>
      </c>
      <c r="B25" s="77" t="s">
        <v>137</v>
      </c>
      <c r="C25" s="288">
        <f>'18 Узловая'!C43</f>
        <v>197.28399999999999</v>
      </c>
      <c r="D25" s="83">
        <f>'18 Узловая'!D43</f>
        <v>1.4</v>
      </c>
      <c r="E25" s="290">
        <f t="shared" si="0"/>
        <v>195.06100000000001</v>
      </c>
      <c r="F25" s="290">
        <f>'18 Узловая'!C11</f>
        <v>0.82299999999999995</v>
      </c>
      <c r="G25" s="81">
        <f>'18 Узловая'!E43</f>
        <v>0</v>
      </c>
      <c r="H25" s="81">
        <f>'18 Узловая'!F43</f>
        <v>14.3</v>
      </c>
      <c r="I25" s="81">
        <f>'18 Узловая'!G43</f>
        <v>55.756</v>
      </c>
      <c r="J25" s="81">
        <f>'18 Узловая'!H43</f>
        <v>118.989</v>
      </c>
      <c r="K25" s="82">
        <f>'18 Узловая'!I43</f>
        <v>3.3</v>
      </c>
      <c r="L25" s="81">
        <f>'18 Узловая'!J43</f>
        <v>0</v>
      </c>
      <c r="M25" s="81">
        <f>'18 Узловая'!K43</f>
        <v>192.345</v>
      </c>
      <c r="N25" s="81">
        <f>'18 Узловая'!L43</f>
        <v>0</v>
      </c>
      <c r="O25" s="81">
        <f>'18 Узловая'!M43</f>
        <v>0</v>
      </c>
      <c r="P25" s="81">
        <f>'18 Узловая'!N43</f>
        <v>0</v>
      </c>
      <c r="Q25" s="81">
        <f>'18 Узловая'!O43</f>
        <v>3.5390000000000001</v>
      </c>
      <c r="R25" s="81">
        <f>'18 Узловая'!P43</f>
        <v>3.5390000000000001</v>
      </c>
      <c r="S25" s="78">
        <v>286.24299999999999</v>
      </c>
    </row>
    <row r="26" spans="1:20" ht="24.95" customHeight="1">
      <c r="A26" s="75">
        <v>21</v>
      </c>
      <c r="B26" s="77" t="s">
        <v>138</v>
      </c>
      <c r="C26" s="75">
        <f>'19 Чернь'!C29</f>
        <v>186.709</v>
      </c>
      <c r="D26" s="79">
        <f>'19 Чернь'!D29</f>
        <v>2</v>
      </c>
      <c r="E26" s="290">
        <f t="shared" si="0"/>
        <v>184.709</v>
      </c>
      <c r="F26" s="290">
        <v>0</v>
      </c>
      <c r="G26" s="78">
        <f>'19 Чернь'!E29</f>
        <v>0</v>
      </c>
      <c r="H26" s="78">
        <f>'19 Чернь'!F29</f>
        <v>0</v>
      </c>
      <c r="I26" s="78">
        <f>'19 Чернь'!G29</f>
        <v>43.09</v>
      </c>
      <c r="J26" s="78">
        <f>'19 Чернь'!H29</f>
        <v>133.33500000000001</v>
      </c>
      <c r="K26" s="78">
        <f>'19 Чернь'!I29</f>
        <v>1.0840000000000001</v>
      </c>
      <c r="L26" s="78">
        <f>'19 Чернь'!J29</f>
        <v>0</v>
      </c>
      <c r="M26" s="78">
        <f>'19 Чернь'!K29</f>
        <v>176.42500000000001</v>
      </c>
      <c r="N26" s="78">
        <f>'19 Чернь'!L29</f>
        <v>0</v>
      </c>
      <c r="O26" s="78">
        <f>'19 Чернь'!M29</f>
        <v>1.0840000000000001</v>
      </c>
      <c r="P26" s="78">
        <f>'19 Чернь'!N29</f>
        <v>0</v>
      </c>
      <c r="Q26" s="78">
        <f>'19 Чернь'!O29</f>
        <v>7.2</v>
      </c>
      <c r="R26" s="78">
        <f>'19 Чернь'!P29</f>
        <v>0</v>
      </c>
      <c r="S26" s="78">
        <v>159.07</v>
      </c>
    </row>
    <row r="27" spans="1:20" ht="24.95" customHeight="1">
      <c r="A27" s="72">
        <v>22</v>
      </c>
      <c r="B27" s="77" t="s">
        <v>139</v>
      </c>
      <c r="C27" s="75">
        <f>'20 Щекино'!C62</f>
        <v>269.55</v>
      </c>
      <c r="D27" s="78">
        <f>'20 Щекино'!D62</f>
        <v>0</v>
      </c>
      <c r="E27" s="290">
        <f>'20 Щекино'!C62</f>
        <v>269.55</v>
      </c>
      <c r="F27" s="290">
        <v>0</v>
      </c>
      <c r="G27" s="78">
        <f>'20 Щекино'!E62</f>
        <v>0</v>
      </c>
      <c r="H27" s="78">
        <f>'20 Щекино'!F62</f>
        <v>0</v>
      </c>
      <c r="I27" s="78">
        <f>'20 Щекино'!G62</f>
        <v>101.49299999999999</v>
      </c>
      <c r="J27" s="78">
        <f>'20 Щекино'!H62</f>
        <v>162.69</v>
      </c>
      <c r="K27" s="78">
        <f>'20 Щекино'!I62</f>
        <v>0.90400000000000003</v>
      </c>
      <c r="L27" s="78">
        <f>'20 Щекино'!J62</f>
        <v>0.28000000000000003</v>
      </c>
      <c r="M27" s="78">
        <f>'20 Щекино'!K62</f>
        <v>253.83699999999999</v>
      </c>
      <c r="N27" s="78">
        <f>'20 Щекино'!L62</f>
        <v>2.4279999999999999</v>
      </c>
      <c r="O27" s="78">
        <f>'20 Щекино'!M62</f>
        <v>8.5419999999999998</v>
      </c>
      <c r="P27" s="78">
        <f>'20 Щекино'!N62</f>
        <v>0</v>
      </c>
      <c r="Q27" s="78">
        <f>'20 Щекино'!O62</f>
        <v>4.4630000000000001</v>
      </c>
      <c r="R27" s="78">
        <f>'20 Щекино'!P62</f>
        <v>0.53900000000000003</v>
      </c>
      <c r="S27" s="78">
        <v>266.02600000000001</v>
      </c>
    </row>
    <row r="28" spans="1:20" ht="24.95" customHeight="1">
      <c r="A28" s="75">
        <v>23</v>
      </c>
      <c r="B28" s="77" t="s">
        <v>140</v>
      </c>
      <c r="C28" s="288">
        <f>'21 Ясногорск'!C34</f>
        <v>184.80500000000001</v>
      </c>
      <c r="D28" s="81">
        <f>'21 Ясногорск'!D34</f>
        <v>0</v>
      </c>
      <c r="E28" s="290">
        <f>'21 Ясногорск'!C34</f>
        <v>184.80500000000001</v>
      </c>
      <c r="F28" s="290">
        <v>0</v>
      </c>
      <c r="G28" s="81">
        <f>'21 Ясногорск'!E34</f>
        <v>0</v>
      </c>
      <c r="H28" s="81">
        <f>'21 Ясногорск'!F34</f>
        <v>0</v>
      </c>
      <c r="I28" s="81">
        <f>'21 Ясногорск'!G34</f>
        <v>43.244999999999997</v>
      </c>
      <c r="J28" s="81">
        <f>'21 Ясногорск'!H34</f>
        <v>122.059</v>
      </c>
      <c r="K28" s="81">
        <f>'21 Ясногорск'!I34</f>
        <v>19.260999999999999</v>
      </c>
      <c r="L28" s="81">
        <f>'21 Ясногорск'!J34</f>
        <v>0.15</v>
      </c>
      <c r="M28" s="81">
        <f>'21 Ясногорск'!K34</f>
        <v>184.41499999999999</v>
      </c>
      <c r="N28" s="81">
        <f>'21 Ясногорск'!L34</f>
        <v>0</v>
      </c>
      <c r="O28" s="81">
        <f>'21 Ясногорск'!M34</f>
        <v>0</v>
      </c>
      <c r="P28" s="81">
        <f>'21 Ясногорск'!N34</f>
        <v>0</v>
      </c>
      <c r="Q28" s="81">
        <v>0.24</v>
      </c>
      <c r="R28" s="81">
        <f>'21 Ясногорск'!P34</f>
        <v>0.24</v>
      </c>
      <c r="S28" s="78">
        <v>155.5</v>
      </c>
    </row>
    <row r="29" spans="1:20" s="62" customFormat="1" ht="24.95" customHeight="1">
      <c r="A29" s="84"/>
      <c r="B29" s="84" t="s">
        <v>102</v>
      </c>
      <c r="C29" s="87">
        <f t="shared" ref="C29:K29" si="1">SUM(C6:C28)</f>
        <v>4388.8029999999999</v>
      </c>
      <c r="D29" s="85">
        <f t="shared" si="1"/>
        <v>52.103000000000002</v>
      </c>
      <c r="E29" s="291">
        <f>SUM(E6:E28)</f>
        <v>4327.5529999999999</v>
      </c>
      <c r="F29" s="291">
        <f>SUM(F6:F28)</f>
        <v>9.1470000000000002</v>
      </c>
      <c r="G29" s="84">
        <f t="shared" si="1"/>
        <v>19.119</v>
      </c>
      <c r="H29" s="85">
        <f t="shared" si="1"/>
        <v>48.55</v>
      </c>
      <c r="I29" s="84">
        <f t="shared" si="1"/>
        <v>1260.2529999999999</v>
      </c>
      <c r="J29" s="84">
        <f t="shared" si="1"/>
        <v>2819.9279999999999</v>
      </c>
      <c r="K29" s="84">
        <f t="shared" si="1"/>
        <v>169.428</v>
      </c>
      <c r="L29" s="84">
        <f t="shared" ref="L29:S29" si="2">SUM(L6:L28)</f>
        <v>0.43</v>
      </c>
      <c r="M29" s="85">
        <f t="shared" si="2"/>
        <v>4065.221</v>
      </c>
      <c r="N29" s="85">
        <f>SUM(N6:N28)</f>
        <v>134.77199999999999</v>
      </c>
      <c r="O29" s="85">
        <f t="shared" si="2"/>
        <v>116.855</v>
      </c>
      <c r="P29" s="84">
        <f t="shared" si="2"/>
        <v>0</v>
      </c>
      <c r="Q29" s="85">
        <f>SUM(Q6:Q28)</f>
        <v>19.422000000000001</v>
      </c>
      <c r="R29" s="84">
        <f t="shared" si="2"/>
        <v>4.8339999999999996</v>
      </c>
      <c r="S29" s="84">
        <f t="shared" si="2"/>
        <v>3593.261</v>
      </c>
      <c r="T29" s="44"/>
    </row>
    <row r="30" spans="1:20" ht="39.75" customHeight="1">
      <c r="C30" s="153"/>
      <c r="S30" s="46"/>
      <c r="T30" s="62"/>
    </row>
    <row r="31" spans="1:20" ht="18.7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5" spans="5:10">
      <c r="E35" s="96"/>
      <c r="F35" s="96"/>
    </row>
    <row r="36" spans="5:10">
      <c r="E36" s="96"/>
      <c r="F36" s="96"/>
    </row>
    <row r="39" spans="5:10">
      <c r="J39" s="96"/>
    </row>
  </sheetData>
  <mergeCells count="13">
    <mergeCell ref="A1:S1"/>
    <mergeCell ref="E3:E4"/>
    <mergeCell ref="S2:S4"/>
    <mergeCell ref="A2:A4"/>
    <mergeCell ref="B2:B4"/>
    <mergeCell ref="G2:K2"/>
    <mergeCell ref="L2:R2"/>
    <mergeCell ref="D3:D4"/>
    <mergeCell ref="L3:N3"/>
    <mergeCell ref="O3:P3"/>
    <mergeCell ref="Q3:R3"/>
    <mergeCell ref="F3:F4"/>
    <mergeCell ref="C2:F2"/>
  </mergeCells>
  <phoneticPr fontId="3" type="noConversion"/>
  <printOptions horizontalCentered="1"/>
  <pageMargins left="0.39370078740157483" right="0" top="0.39370078740157483" bottom="0.39370078740157483" header="0" footer="0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"/>
  <sheetViews>
    <sheetView showWhiteSpace="0" zoomScale="120" zoomScaleNormal="12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U40" sqref="U40"/>
    </sheetView>
  </sheetViews>
  <sheetFormatPr defaultRowHeight="12.75"/>
  <cols>
    <col min="1" max="1" width="3.5703125" style="2" customWidth="1"/>
    <col min="2" max="2" width="23" style="2" customWidth="1"/>
    <col min="3" max="3" width="6.85546875" style="2" customWidth="1"/>
    <col min="4" max="4" width="4.7109375" style="2" customWidth="1"/>
    <col min="5" max="6" width="3.5703125" style="2" customWidth="1"/>
    <col min="7" max="7" width="5.85546875" style="2" customWidth="1"/>
    <col min="8" max="8" width="6.140625" style="2" customWidth="1"/>
    <col min="9" max="9" width="5.42578125" style="2" customWidth="1"/>
    <col min="10" max="10" width="3.140625" style="2" customWidth="1"/>
    <col min="11" max="11" width="7.7109375" style="2" customWidth="1"/>
    <col min="12" max="12" width="5.85546875" style="2" bestFit="1" customWidth="1"/>
    <col min="13" max="13" width="6.140625" style="2" customWidth="1"/>
    <col min="14" max="14" width="5.85546875" style="2" bestFit="1" customWidth="1"/>
    <col min="15" max="15" width="4.140625" style="2" customWidth="1"/>
    <col min="16" max="16" width="5" style="2" customWidth="1"/>
    <col min="17" max="17" width="3.42578125" style="2" customWidth="1"/>
    <col min="18" max="18" width="5.2851562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7" style="2" customWidth="1"/>
    <col min="23" max="24" width="4" style="2" customWidth="1"/>
    <col min="25" max="25" width="6.7109375" style="2" customWidth="1"/>
    <col min="26" max="26" width="3.7109375" style="2" customWidth="1"/>
    <col min="27" max="27" width="6.7109375" style="2" customWidth="1"/>
    <col min="28" max="28" width="3" style="2" customWidth="1"/>
    <col min="29" max="29" width="6.140625" style="2" customWidth="1"/>
    <col min="30" max="30" width="4" style="2" bestFit="1" customWidth="1"/>
    <col min="31" max="31" width="4.42578125" style="2" customWidth="1"/>
    <col min="32" max="32" width="5" style="2" customWidth="1"/>
    <col min="33" max="33" width="7.140625" style="2" customWidth="1"/>
    <col min="34" max="34" width="47.28515625" style="2" customWidth="1"/>
    <col min="35" max="16384" width="9.140625" style="2"/>
  </cols>
  <sheetData>
    <row r="1" spans="1:39">
      <c r="A1" s="2" t="s">
        <v>73</v>
      </c>
    </row>
    <row r="2" spans="1:39" ht="15">
      <c r="AG2" s="10" t="s">
        <v>115</v>
      </c>
    </row>
    <row r="3" spans="1:39">
      <c r="A3" s="2" t="s">
        <v>73</v>
      </c>
    </row>
    <row r="4" spans="1:39" ht="15">
      <c r="A4" s="5" t="s">
        <v>709</v>
      </c>
    </row>
    <row r="5" spans="1:39">
      <c r="A5" s="2" t="s">
        <v>73</v>
      </c>
    </row>
    <row r="6" spans="1:39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442" t="s">
        <v>89</v>
      </c>
      <c r="Y6" s="443"/>
      <c r="Z6" s="443"/>
      <c r="AA6" s="443"/>
      <c r="AB6" s="443"/>
      <c r="AC6" s="443"/>
      <c r="AD6" s="443"/>
      <c r="AE6" s="443"/>
      <c r="AF6" s="444"/>
      <c r="AG6" s="389" t="s">
        <v>110</v>
      </c>
    </row>
    <row r="7" spans="1:39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435" t="s">
        <v>424</v>
      </c>
      <c r="AF7" s="435"/>
      <c r="AG7" s="390"/>
    </row>
    <row r="8" spans="1:39" ht="56.2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274"/>
      <c r="AF8" s="274"/>
      <c r="AG8" s="391"/>
    </row>
    <row r="9" spans="1:39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/>
      <c r="AF9" s="9"/>
      <c r="AG9" s="9">
        <v>31</v>
      </c>
    </row>
    <row r="10" spans="1:39" s="16" customFormat="1" ht="42" customHeight="1">
      <c r="A10" s="26">
        <v>1</v>
      </c>
      <c r="B10" s="238" t="s">
        <v>291</v>
      </c>
      <c r="C10" s="174">
        <v>20.87</v>
      </c>
      <c r="D10" s="9">
        <v>5.3</v>
      </c>
      <c r="E10" s="9"/>
      <c r="F10" s="9"/>
      <c r="G10" s="150">
        <v>15.57</v>
      </c>
      <c r="H10" s="38"/>
      <c r="I10" s="9"/>
      <c r="J10" s="9"/>
      <c r="K10" s="150">
        <v>15.57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37">
        <f>Z10+AB10</f>
        <v>19</v>
      </c>
      <c r="Y10" s="37">
        <f>AA10+AC10</f>
        <v>396.6</v>
      </c>
      <c r="Z10" s="37">
        <v>19</v>
      </c>
      <c r="AA10" s="37">
        <v>396.6</v>
      </c>
      <c r="AB10" s="9"/>
      <c r="AC10" s="9"/>
      <c r="AD10" s="9"/>
      <c r="AE10" s="9"/>
      <c r="AF10" s="9"/>
      <c r="AG10" s="37">
        <v>17.350000000000001</v>
      </c>
      <c r="AH10" s="224"/>
      <c r="AI10" s="215"/>
      <c r="AJ10" s="215"/>
      <c r="AK10" s="215"/>
      <c r="AL10" s="215"/>
      <c r="AM10" s="215"/>
    </row>
    <row r="11" spans="1:39" ht="30.75" customHeight="1">
      <c r="A11" s="26">
        <v>2</v>
      </c>
      <c r="B11" s="172" t="s">
        <v>304</v>
      </c>
      <c r="C11" s="175">
        <v>31.687000000000001</v>
      </c>
      <c r="D11" s="1"/>
      <c r="E11" s="1"/>
      <c r="F11" s="1"/>
      <c r="G11" s="47">
        <v>31.687000000000001</v>
      </c>
      <c r="H11" s="38"/>
      <c r="I11" s="1"/>
      <c r="J11" s="1"/>
      <c r="K11" s="47">
        <v>31.687000000000001</v>
      </c>
      <c r="L11" s="1"/>
      <c r="M11" s="1"/>
      <c r="N11" s="1"/>
      <c r="O11" s="1"/>
      <c r="P11" s="1"/>
      <c r="Q11" s="1">
        <f>U11</f>
        <v>4</v>
      </c>
      <c r="R11" s="1">
        <f>V11</f>
        <v>161</v>
      </c>
      <c r="S11" s="1"/>
      <c r="T11" s="1"/>
      <c r="U11" s="1">
        <v>4</v>
      </c>
      <c r="V11" s="1">
        <v>161</v>
      </c>
      <c r="W11" s="1"/>
      <c r="X11" s="1">
        <f t="shared" ref="X11:X30" si="0">Z11+AB11</f>
        <v>23</v>
      </c>
      <c r="Y11" s="1">
        <f t="shared" ref="Y11:Y30" si="1">AA11+AC11</f>
        <v>346.8</v>
      </c>
      <c r="Z11" s="1">
        <v>21</v>
      </c>
      <c r="AA11" s="1">
        <v>324.8</v>
      </c>
      <c r="AB11" s="1">
        <v>2</v>
      </c>
      <c r="AC11" s="1">
        <v>22</v>
      </c>
      <c r="AD11" s="1"/>
      <c r="AE11" s="1"/>
      <c r="AF11" s="1"/>
      <c r="AG11" s="1">
        <v>31.832000000000001</v>
      </c>
      <c r="AH11" s="436" t="s">
        <v>829</v>
      </c>
      <c r="AI11" s="437"/>
      <c r="AJ11" s="437"/>
      <c r="AK11" s="437"/>
      <c r="AL11" s="437"/>
      <c r="AM11" s="437"/>
    </row>
    <row r="12" spans="1:39" ht="30" customHeight="1">
      <c r="A12" s="26">
        <v>3</v>
      </c>
      <c r="B12" s="172" t="s">
        <v>305</v>
      </c>
      <c r="C12" s="176">
        <v>12.141999999999999</v>
      </c>
      <c r="D12" s="1"/>
      <c r="E12" s="1"/>
      <c r="F12" s="1"/>
      <c r="G12" s="1"/>
      <c r="H12" s="39">
        <v>12.141999999999999</v>
      </c>
      <c r="I12" s="1"/>
      <c r="J12" s="1"/>
      <c r="K12" s="39">
        <v>12.141999999999999</v>
      </c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0"/>
        <v>18</v>
      </c>
      <c r="Y12" s="1">
        <f t="shared" si="1"/>
        <v>228.95</v>
      </c>
      <c r="Z12" s="1">
        <v>14</v>
      </c>
      <c r="AA12" s="1">
        <v>170.5</v>
      </c>
      <c r="AB12" s="1">
        <v>4</v>
      </c>
      <c r="AC12" s="1">
        <f>30.1+28.35</f>
        <v>58.45</v>
      </c>
      <c r="AD12" s="1"/>
      <c r="AE12" s="1"/>
      <c r="AF12" s="1"/>
      <c r="AG12" s="1">
        <v>10.49</v>
      </c>
      <c r="AH12" s="423"/>
      <c r="AI12" s="424"/>
      <c r="AJ12" s="424"/>
    </row>
    <row r="13" spans="1:39" ht="22.5">
      <c r="A13" s="26">
        <v>4</v>
      </c>
      <c r="B13" s="238" t="s">
        <v>415</v>
      </c>
      <c r="C13" s="175">
        <v>5.8879999999999999</v>
      </c>
      <c r="D13" s="48"/>
      <c r="E13" s="48"/>
      <c r="F13" s="48"/>
      <c r="G13" s="48"/>
      <c r="H13" s="47">
        <v>5.8879999999999999</v>
      </c>
      <c r="I13" s="48"/>
      <c r="J13" s="48"/>
      <c r="K13" s="47">
        <v>5.8879999999999999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0"/>
        <v>6</v>
      </c>
      <c r="Y13" s="1">
        <f t="shared" si="1"/>
        <v>74.099999999999994</v>
      </c>
      <c r="Z13" s="1">
        <v>4</v>
      </c>
      <c r="AA13" s="1">
        <v>52.2</v>
      </c>
      <c r="AB13" s="1">
        <v>2</v>
      </c>
      <c r="AC13" s="1">
        <v>21.9</v>
      </c>
      <c r="AD13" s="1"/>
      <c r="AE13" s="1"/>
      <c r="AF13" s="1"/>
      <c r="AG13" s="1">
        <v>5.12</v>
      </c>
    </row>
    <row r="14" spans="1:39" ht="22.5">
      <c r="A14" s="26">
        <v>5</v>
      </c>
      <c r="B14" s="172" t="s">
        <v>386</v>
      </c>
      <c r="C14" s="259">
        <v>8.2370000000000001</v>
      </c>
      <c r="D14" s="1"/>
      <c r="E14" s="1"/>
      <c r="F14" s="1"/>
      <c r="G14" s="1"/>
      <c r="H14" s="39">
        <v>8.2370000000000001</v>
      </c>
      <c r="I14" s="1"/>
      <c r="J14" s="1"/>
      <c r="K14" s="39">
        <v>1.69</v>
      </c>
      <c r="L14" s="9">
        <v>6.5469999999999997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7</v>
      </c>
      <c r="Y14" s="1">
        <f t="shared" si="1"/>
        <v>163</v>
      </c>
      <c r="Z14" s="1">
        <v>7</v>
      </c>
      <c r="AA14" s="1">
        <v>163</v>
      </c>
      <c r="AB14" s="1"/>
      <c r="AC14" s="1"/>
      <c r="AD14" s="1"/>
      <c r="AE14" s="1"/>
      <c r="AF14" s="1"/>
      <c r="AG14" s="1">
        <v>7.28</v>
      </c>
    </row>
    <row r="15" spans="1:39" ht="12.75" customHeight="1">
      <c r="A15" s="26">
        <v>6</v>
      </c>
      <c r="B15" s="238" t="s">
        <v>306</v>
      </c>
      <c r="C15" s="175">
        <v>17.305</v>
      </c>
      <c r="D15" s="48"/>
      <c r="E15" s="48"/>
      <c r="F15" s="48"/>
      <c r="G15" s="48"/>
      <c r="H15" s="47">
        <v>17.305</v>
      </c>
      <c r="I15" s="48"/>
      <c r="J15" s="48"/>
      <c r="K15" s="47">
        <v>17.305</v>
      </c>
      <c r="L15" s="9"/>
      <c r="M15" s="1"/>
      <c r="N15" s="1"/>
      <c r="O15" s="1"/>
      <c r="P15" s="1"/>
      <c r="Q15" s="1">
        <f t="shared" ref="Q15:R17" si="2">U15</f>
        <v>3</v>
      </c>
      <c r="R15" s="51">
        <v>110.47</v>
      </c>
      <c r="S15" s="1"/>
      <c r="T15" s="1"/>
      <c r="U15" s="1">
        <v>3</v>
      </c>
      <c r="V15" s="51">
        <v>110.47</v>
      </c>
      <c r="W15" s="1"/>
      <c r="X15" s="1">
        <f t="shared" si="0"/>
        <v>11</v>
      </c>
      <c r="Y15" s="1">
        <f t="shared" si="1"/>
        <v>163.69999999999999</v>
      </c>
      <c r="Z15" s="1">
        <v>10</v>
      </c>
      <c r="AA15" s="1">
        <v>152.69999999999999</v>
      </c>
      <c r="AB15" s="1">
        <v>1</v>
      </c>
      <c r="AC15" s="1">
        <v>11</v>
      </c>
      <c r="AD15" s="1"/>
      <c r="AE15" s="1"/>
      <c r="AF15" s="1"/>
      <c r="AG15" s="1">
        <v>14.74</v>
      </c>
      <c r="AH15" s="317" t="s">
        <v>733</v>
      </c>
      <c r="AI15" s="215"/>
      <c r="AJ15" s="215"/>
      <c r="AK15" s="215"/>
      <c r="AL15" s="215"/>
      <c r="AM15" s="215"/>
    </row>
    <row r="16" spans="1:39" ht="39" customHeight="1">
      <c r="A16" s="26">
        <v>7</v>
      </c>
      <c r="B16" s="238" t="s">
        <v>593</v>
      </c>
      <c r="C16" s="175">
        <v>13.65</v>
      </c>
      <c r="D16" s="48"/>
      <c r="E16" s="48"/>
      <c r="F16" s="48"/>
      <c r="G16" s="48"/>
      <c r="H16" s="47">
        <v>13.65</v>
      </c>
      <c r="I16" s="48"/>
      <c r="J16" s="48"/>
      <c r="K16" s="47">
        <v>13.65</v>
      </c>
      <c r="L16" s="95"/>
      <c r="M16" s="1"/>
      <c r="N16" s="1"/>
      <c r="O16" s="1"/>
      <c r="P16" s="1"/>
      <c r="Q16" s="1">
        <f t="shared" si="2"/>
        <v>1</v>
      </c>
      <c r="R16" s="1">
        <f t="shared" si="2"/>
        <v>23.7</v>
      </c>
      <c r="S16" s="1"/>
      <c r="T16" s="1"/>
      <c r="U16" s="1">
        <v>1</v>
      </c>
      <c r="V16" s="1">
        <v>23.7</v>
      </c>
      <c r="W16" s="1"/>
      <c r="X16" s="1">
        <f t="shared" si="0"/>
        <v>10</v>
      </c>
      <c r="Y16" s="1">
        <f t="shared" si="1"/>
        <v>135.1</v>
      </c>
      <c r="Z16" s="1">
        <v>8</v>
      </c>
      <c r="AA16" s="1">
        <v>111.1</v>
      </c>
      <c r="AB16" s="1">
        <v>2</v>
      </c>
      <c r="AC16" s="1">
        <v>24</v>
      </c>
      <c r="AD16" s="1"/>
      <c r="AE16" s="1"/>
      <c r="AF16" s="1"/>
      <c r="AG16" s="1">
        <v>11.31</v>
      </c>
      <c r="AH16" s="215"/>
    </row>
    <row r="17" spans="1:42" ht="24.75" customHeight="1">
      <c r="A17" s="26">
        <v>8</v>
      </c>
      <c r="B17" s="172" t="s">
        <v>307</v>
      </c>
      <c r="C17" s="176">
        <v>7.2610000000000001</v>
      </c>
      <c r="D17" s="1"/>
      <c r="E17" s="1"/>
      <c r="F17" s="1"/>
      <c r="G17" s="1"/>
      <c r="H17" s="39">
        <v>7.2610000000000001</v>
      </c>
      <c r="I17" s="1"/>
      <c r="J17" s="1"/>
      <c r="K17" s="39">
        <v>7.2610000000000001</v>
      </c>
      <c r="L17" s="1"/>
      <c r="M17" s="1"/>
      <c r="N17" s="1"/>
      <c r="O17" s="1"/>
      <c r="P17" s="1"/>
      <c r="Q17" s="1">
        <f t="shared" si="2"/>
        <v>1</v>
      </c>
      <c r="R17" s="1">
        <f t="shared" si="2"/>
        <v>45.09</v>
      </c>
      <c r="S17" s="1"/>
      <c r="T17" s="1"/>
      <c r="U17" s="1">
        <v>1</v>
      </c>
      <c r="V17" s="1">
        <v>45.09</v>
      </c>
      <c r="W17" s="1"/>
      <c r="X17" s="1">
        <f>Z17+AE17</f>
        <v>8</v>
      </c>
      <c r="Y17" s="1">
        <f>AA17+AF17</f>
        <v>113.2</v>
      </c>
      <c r="Z17" s="1">
        <v>5</v>
      </c>
      <c r="AA17" s="1">
        <v>68.5</v>
      </c>
      <c r="AB17" s="1"/>
      <c r="AC17" s="1"/>
      <c r="AD17" s="1"/>
      <c r="AE17" s="1">
        <v>3</v>
      </c>
      <c r="AF17" s="1">
        <v>44.7</v>
      </c>
      <c r="AG17" s="1">
        <v>5.8</v>
      </c>
      <c r="AH17" s="423" t="s">
        <v>782</v>
      </c>
      <c r="AI17" s="424"/>
      <c r="AJ17" s="424"/>
      <c r="AK17" s="424"/>
      <c r="AL17" s="424"/>
      <c r="AM17" s="424"/>
      <c r="AN17" s="424"/>
      <c r="AO17" s="424"/>
      <c r="AP17" s="424"/>
    </row>
    <row r="18" spans="1:42" ht="22.5">
      <c r="A18" s="26">
        <v>9</v>
      </c>
      <c r="B18" s="238" t="s">
        <v>308</v>
      </c>
      <c r="C18" s="175">
        <v>2.1</v>
      </c>
      <c r="D18" s="48"/>
      <c r="E18" s="48"/>
      <c r="F18" s="48"/>
      <c r="G18" s="48"/>
      <c r="H18" s="47">
        <v>2.1</v>
      </c>
      <c r="I18" s="48"/>
      <c r="J18" s="48"/>
      <c r="K18" s="47">
        <v>2.1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0"/>
        <v>2</v>
      </c>
      <c r="Y18" s="1">
        <f t="shared" si="1"/>
        <v>20</v>
      </c>
      <c r="Z18" s="1">
        <v>2</v>
      </c>
      <c r="AA18" s="1">
        <v>20</v>
      </c>
      <c r="AB18" s="1"/>
      <c r="AC18" s="1"/>
      <c r="AD18" s="1"/>
      <c r="AE18" s="1"/>
      <c r="AF18" s="1"/>
      <c r="AG18" s="1">
        <v>1.8</v>
      </c>
    </row>
    <row r="19" spans="1:42">
      <c r="A19" s="26">
        <v>10</v>
      </c>
      <c r="B19" s="172" t="s">
        <v>431</v>
      </c>
      <c r="C19" s="176">
        <v>6.1479999999999997</v>
      </c>
      <c r="D19" s="1"/>
      <c r="E19" s="1"/>
      <c r="F19" s="1"/>
      <c r="G19" s="1"/>
      <c r="H19" s="39">
        <v>6.1479999999999997</v>
      </c>
      <c r="I19" s="1"/>
      <c r="J19" s="1"/>
      <c r="K19" s="39">
        <v>6.1479999999999997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0"/>
        <v>8</v>
      </c>
      <c r="Y19" s="1">
        <f t="shared" si="1"/>
        <v>174.89</v>
      </c>
      <c r="Z19" s="1">
        <v>8</v>
      </c>
      <c r="AA19" s="1">
        <v>174.89</v>
      </c>
      <c r="AB19" s="1"/>
      <c r="AC19" s="1"/>
      <c r="AD19" s="1"/>
      <c r="AE19" s="1"/>
      <c r="AF19" s="1"/>
      <c r="AG19" s="1">
        <v>5.42</v>
      </c>
    </row>
    <row r="20" spans="1:42" ht="33.75">
      <c r="A20" s="26">
        <v>11</v>
      </c>
      <c r="B20" s="172" t="s">
        <v>538</v>
      </c>
      <c r="C20" s="174">
        <v>1.96</v>
      </c>
      <c r="D20" s="1"/>
      <c r="E20" s="1"/>
      <c r="F20" s="1"/>
      <c r="G20" s="1"/>
      <c r="H20" s="38">
        <v>1.96</v>
      </c>
      <c r="I20" s="1"/>
      <c r="J20" s="1"/>
      <c r="K20" s="38">
        <v>1.96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0"/>
        <v>3</v>
      </c>
      <c r="Y20" s="1">
        <f t="shared" si="1"/>
        <v>36</v>
      </c>
      <c r="Z20" s="1">
        <v>3</v>
      </c>
      <c r="AA20" s="1">
        <v>36</v>
      </c>
      <c r="AB20" s="1"/>
      <c r="AC20" s="1"/>
      <c r="AD20" s="1"/>
      <c r="AE20" s="1"/>
      <c r="AF20" s="1"/>
      <c r="AG20" s="1">
        <v>1.65</v>
      </c>
    </row>
    <row r="21" spans="1:42" ht="45">
      <c r="A21" s="26">
        <v>12</v>
      </c>
      <c r="B21" s="238" t="s">
        <v>539</v>
      </c>
      <c r="C21" s="175">
        <v>8.4320000000000004</v>
      </c>
      <c r="D21" s="48"/>
      <c r="E21" s="48"/>
      <c r="F21" s="48"/>
      <c r="G21" s="48"/>
      <c r="H21" s="47">
        <v>8.4320000000000004</v>
      </c>
      <c r="I21" s="48"/>
      <c r="J21" s="48"/>
      <c r="K21" s="47">
        <v>8.4320000000000004</v>
      </c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0"/>
        <v>7</v>
      </c>
      <c r="Y21" s="1">
        <f t="shared" si="1"/>
        <v>105.5</v>
      </c>
      <c r="Z21" s="1">
        <v>7</v>
      </c>
      <c r="AA21" s="1">
        <v>105.5</v>
      </c>
      <c r="AB21" s="1"/>
      <c r="AC21" s="1"/>
      <c r="AD21" s="1"/>
      <c r="AE21" s="1"/>
      <c r="AF21" s="1"/>
      <c r="AG21" s="1">
        <v>7.2</v>
      </c>
    </row>
    <row r="22" spans="1:42" ht="45">
      <c r="A22" s="26">
        <v>13</v>
      </c>
      <c r="B22" s="238" t="s">
        <v>540</v>
      </c>
      <c r="C22" s="175">
        <v>2.1320000000000001</v>
      </c>
      <c r="D22" s="48"/>
      <c r="E22" s="48"/>
      <c r="F22" s="48"/>
      <c r="G22" s="48"/>
      <c r="H22" s="47">
        <v>2.1320000000000001</v>
      </c>
      <c r="I22" s="48"/>
      <c r="J22" s="48"/>
      <c r="K22" s="47">
        <v>2.1320000000000001</v>
      </c>
      <c r="L22" s="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0"/>
        <v>2</v>
      </c>
      <c r="Y22" s="1">
        <f t="shared" si="1"/>
        <v>34.24</v>
      </c>
      <c r="Z22" s="1">
        <v>2</v>
      </c>
      <c r="AA22" s="1">
        <v>34.24</v>
      </c>
      <c r="AB22" s="1"/>
      <c r="AC22" s="1"/>
      <c r="AD22" s="1"/>
      <c r="AE22" s="1"/>
      <c r="AF22" s="1"/>
      <c r="AG22" s="1">
        <v>1.76</v>
      </c>
    </row>
    <row r="23" spans="1:42" ht="33.75">
      <c r="A23" s="26">
        <v>14</v>
      </c>
      <c r="B23" s="172" t="s">
        <v>541</v>
      </c>
      <c r="C23" s="174">
        <v>4.9000000000000004</v>
      </c>
      <c r="D23" s="1"/>
      <c r="E23" s="1"/>
      <c r="F23" s="1"/>
      <c r="G23" s="1"/>
      <c r="H23" s="38">
        <v>4.9000000000000004</v>
      </c>
      <c r="I23" s="1"/>
      <c r="J23" s="1"/>
      <c r="K23" s="38">
        <v>4.9000000000000004</v>
      </c>
      <c r="L23" s="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0"/>
        <v>5</v>
      </c>
      <c r="Y23" s="1">
        <f t="shared" si="1"/>
        <v>95.6</v>
      </c>
      <c r="Z23" s="1">
        <v>5</v>
      </c>
      <c r="AA23" s="1">
        <v>95.6</v>
      </c>
      <c r="AB23" s="1"/>
      <c r="AC23" s="1"/>
      <c r="AD23" s="1"/>
      <c r="AE23" s="1"/>
      <c r="AF23" s="1"/>
      <c r="AG23" s="1">
        <v>4.2</v>
      </c>
      <c r="AH23" s="198"/>
    </row>
    <row r="24" spans="1:42" ht="45">
      <c r="A24" s="26">
        <v>15</v>
      </c>
      <c r="B24" s="238" t="s">
        <v>542</v>
      </c>
      <c r="C24" s="175">
        <v>3.8090000000000002</v>
      </c>
      <c r="D24" s="48"/>
      <c r="E24" s="48"/>
      <c r="F24" s="48"/>
      <c r="G24" s="48"/>
      <c r="H24" s="47">
        <v>3.8090000000000002</v>
      </c>
      <c r="I24" s="95"/>
      <c r="J24" s="48"/>
      <c r="K24" s="47">
        <v>3.8090000000000002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0"/>
        <v>1</v>
      </c>
      <c r="Y24" s="1">
        <f t="shared" si="1"/>
        <v>40</v>
      </c>
      <c r="Z24" s="1">
        <v>1</v>
      </c>
      <c r="AA24" s="1">
        <v>40</v>
      </c>
      <c r="AB24" s="1"/>
      <c r="AC24" s="1"/>
      <c r="AD24" s="1"/>
      <c r="AE24" s="1"/>
      <c r="AF24" s="1"/>
      <c r="AG24" s="1">
        <v>3.3</v>
      </c>
      <c r="AH24" s="224"/>
      <c r="AI24" s="215"/>
      <c r="AJ24" s="215"/>
      <c r="AK24" s="215"/>
      <c r="AL24" s="215"/>
      <c r="AM24" s="215"/>
    </row>
    <row r="25" spans="1:42" ht="45">
      <c r="A25" s="26">
        <v>16</v>
      </c>
      <c r="B25" s="238" t="s">
        <v>543</v>
      </c>
      <c r="C25" s="175">
        <v>1.4510000000000001</v>
      </c>
      <c r="D25" s="48"/>
      <c r="E25" s="48"/>
      <c r="F25" s="48"/>
      <c r="G25" s="48"/>
      <c r="H25" s="47">
        <v>1.4510000000000001</v>
      </c>
      <c r="I25" s="48"/>
      <c r="J25" s="48"/>
      <c r="K25" s="47">
        <v>1.4510000000000001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0"/>
        <v>1</v>
      </c>
      <c r="Y25" s="1">
        <f t="shared" si="1"/>
        <v>13.5</v>
      </c>
      <c r="Z25" s="1">
        <v>1</v>
      </c>
      <c r="AA25" s="1">
        <v>13.5</v>
      </c>
      <c r="AB25" s="1"/>
      <c r="AC25" s="1"/>
      <c r="AD25" s="1"/>
      <c r="AE25" s="1"/>
      <c r="AF25" s="1"/>
      <c r="AG25" s="1">
        <v>1.2</v>
      </c>
    </row>
    <row r="26" spans="1:42" ht="33.75">
      <c r="A26" s="26">
        <v>17</v>
      </c>
      <c r="B26" s="238" t="s">
        <v>544</v>
      </c>
      <c r="C26" s="175">
        <v>2.9060000000000001</v>
      </c>
      <c r="D26" s="48"/>
      <c r="E26" s="48"/>
      <c r="F26" s="48"/>
      <c r="G26" s="48"/>
      <c r="H26" s="47">
        <v>2.9060000000000001</v>
      </c>
      <c r="I26" s="48"/>
      <c r="J26" s="48"/>
      <c r="K26" s="47">
        <v>2.9060000000000001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0"/>
        <v>5</v>
      </c>
      <c r="Y26" s="1">
        <f t="shared" si="1"/>
        <v>117.6</v>
      </c>
      <c r="Z26" s="1">
        <v>5</v>
      </c>
      <c r="AA26" s="1">
        <v>117.6</v>
      </c>
      <c r="AB26" s="1"/>
      <c r="AC26" s="1"/>
      <c r="AD26" s="1"/>
      <c r="AE26" s="1"/>
      <c r="AF26" s="1"/>
      <c r="AG26" s="1">
        <v>2.4900000000000002</v>
      </c>
    </row>
    <row r="27" spans="1:42" ht="33.75">
      <c r="A27" s="26">
        <v>18</v>
      </c>
      <c r="B27" s="172" t="s">
        <v>545</v>
      </c>
      <c r="C27" s="174">
        <v>3.62</v>
      </c>
      <c r="D27" s="1"/>
      <c r="E27" s="1"/>
      <c r="F27" s="1"/>
      <c r="G27" s="1"/>
      <c r="H27" s="38">
        <v>3.62</v>
      </c>
      <c r="I27" s="9"/>
      <c r="J27" s="1"/>
      <c r="K27" s="38">
        <v>3.62</v>
      </c>
      <c r="L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0"/>
        <v>1</v>
      </c>
      <c r="Y27" s="1">
        <f t="shared" si="1"/>
        <v>10.6</v>
      </c>
      <c r="Z27" s="1">
        <v>1</v>
      </c>
      <c r="AA27" s="1">
        <v>10.6</v>
      </c>
      <c r="AB27" s="1"/>
      <c r="AC27" s="1"/>
      <c r="AD27" s="1"/>
      <c r="AE27" s="1"/>
      <c r="AF27" s="1"/>
      <c r="AG27" s="1">
        <v>3.1</v>
      </c>
      <c r="AH27" s="338" t="s">
        <v>778</v>
      </c>
    </row>
    <row r="28" spans="1:42" ht="38.25">
      <c r="A28" s="26">
        <v>19</v>
      </c>
      <c r="B28" s="238" t="s">
        <v>629</v>
      </c>
      <c r="C28" s="175">
        <v>4.3</v>
      </c>
      <c r="D28" s="48"/>
      <c r="E28" s="48"/>
      <c r="F28" s="48"/>
      <c r="G28" s="48"/>
      <c r="H28" s="47">
        <v>4.1900000000000004</v>
      </c>
      <c r="I28" s="48"/>
      <c r="J28" s="48"/>
      <c r="K28" s="47">
        <v>4.1900000000000004</v>
      </c>
      <c r="L28" s="1"/>
      <c r="M28" s="1"/>
      <c r="N28" s="1"/>
      <c r="O28" s="48">
        <v>0.11</v>
      </c>
      <c r="P28" s="48">
        <v>0.11</v>
      </c>
      <c r="Q28" s="1"/>
      <c r="R28" s="1"/>
      <c r="S28" s="1"/>
      <c r="T28" s="1"/>
      <c r="U28" s="1"/>
      <c r="V28" s="1"/>
      <c r="W28" s="1"/>
      <c r="X28" s="1">
        <f t="shared" si="0"/>
        <v>1</v>
      </c>
      <c r="Y28" s="1">
        <f t="shared" si="1"/>
        <v>12.4</v>
      </c>
      <c r="Z28" s="1">
        <v>1</v>
      </c>
      <c r="AA28" s="1">
        <v>12.4</v>
      </c>
      <c r="AB28" s="1"/>
      <c r="AC28" s="1"/>
      <c r="AD28" s="1"/>
      <c r="AE28" s="1"/>
      <c r="AF28" s="1"/>
      <c r="AG28" s="1">
        <v>3.69</v>
      </c>
      <c r="AH28" s="215" t="s">
        <v>781</v>
      </c>
    </row>
    <row r="29" spans="1:42" ht="45">
      <c r="A29" s="26">
        <v>20</v>
      </c>
      <c r="B29" s="238" t="s">
        <v>546</v>
      </c>
      <c r="C29" s="175">
        <v>0.64600000000000002</v>
      </c>
      <c r="D29" s="48"/>
      <c r="E29" s="48"/>
      <c r="F29" s="48"/>
      <c r="G29" s="48"/>
      <c r="H29" s="47">
        <v>0.64600000000000002</v>
      </c>
      <c r="I29" s="48"/>
      <c r="J29" s="48"/>
      <c r="K29" s="47">
        <v>0.64600000000000002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0"/>
        <v>1</v>
      </c>
      <c r="Y29" s="1">
        <f t="shared" si="1"/>
        <v>9</v>
      </c>
      <c r="Z29" s="1">
        <v>1</v>
      </c>
      <c r="AA29" s="1">
        <v>9</v>
      </c>
      <c r="AB29" s="1"/>
      <c r="AC29" s="1"/>
      <c r="AD29" s="1"/>
      <c r="AE29" s="1"/>
      <c r="AF29" s="1"/>
      <c r="AG29" s="1">
        <v>0.54</v>
      </c>
    </row>
    <row r="30" spans="1:42" ht="33.75">
      <c r="A30" s="26">
        <v>21</v>
      </c>
      <c r="B30" s="172" t="s">
        <v>547</v>
      </c>
      <c r="C30" s="175">
        <v>2.58</v>
      </c>
      <c r="D30" s="48"/>
      <c r="E30" s="48"/>
      <c r="F30" s="48"/>
      <c r="G30" s="48"/>
      <c r="H30" s="47">
        <v>2.58</v>
      </c>
      <c r="I30" s="48"/>
      <c r="J30" s="48"/>
      <c r="K30" s="47">
        <v>2.58</v>
      </c>
      <c r="L30" s="48"/>
      <c r="M30" s="48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 t="shared" si="0"/>
        <v>1</v>
      </c>
      <c r="Y30" s="1">
        <f t="shared" si="1"/>
        <v>12.3</v>
      </c>
      <c r="Z30" s="1">
        <v>1</v>
      </c>
      <c r="AA30" s="1">
        <v>12.3</v>
      </c>
      <c r="AB30" s="1"/>
      <c r="AC30" s="1"/>
      <c r="AD30" s="1"/>
      <c r="AE30" s="1"/>
      <c r="AF30" s="1"/>
      <c r="AG30" s="1">
        <v>3.43</v>
      </c>
      <c r="AH30" s="215" t="s">
        <v>808</v>
      </c>
    </row>
    <row r="31" spans="1:42" ht="45">
      <c r="A31" s="26">
        <v>22</v>
      </c>
      <c r="B31" s="172" t="s">
        <v>309</v>
      </c>
      <c r="C31" s="176">
        <v>0.60899999999999999</v>
      </c>
      <c r="D31" s="1"/>
      <c r="E31" s="1"/>
      <c r="F31" s="1"/>
      <c r="G31" s="1"/>
      <c r="H31" s="39">
        <v>0.60899999999999999</v>
      </c>
      <c r="I31" s="1"/>
      <c r="J31" s="1"/>
      <c r="K31" s="39">
        <v>0.60899999999999999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>Z31+AB31</f>
        <v>2</v>
      </c>
      <c r="Y31" s="1">
        <f>AA31+AC31</f>
        <v>35</v>
      </c>
      <c r="Z31" s="1">
        <v>2</v>
      </c>
      <c r="AA31" s="1">
        <v>35</v>
      </c>
      <c r="AB31" s="1"/>
      <c r="AC31" s="1"/>
      <c r="AD31" s="1"/>
      <c r="AE31" s="1"/>
      <c r="AF31" s="1"/>
      <c r="AG31" s="1">
        <v>0.5</v>
      </c>
    </row>
    <row r="32" spans="1:42" ht="38.25">
      <c r="A32" s="26">
        <v>23</v>
      </c>
      <c r="B32" s="172" t="s">
        <v>310</v>
      </c>
      <c r="C32" s="176">
        <v>2.125</v>
      </c>
      <c r="D32" s="1"/>
      <c r="E32" s="1"/>
      <c r="F32" s="1"/>
      <c r="G32" s="1"/>
      <c r="H32" s="39">
        <v>1.8149999999999999</v>
      </c>
      <c r="I32" s="1"/>
      <c r="J32" s="1"/>
      <c r="K32" s="39">
        <v>1.8149999999999999</v>
      </c>
      <c r="L32" s="1"/>
      <c r="M32" s="1"/>
      <c r="N32" s="1"/>
      <c r="O32" s="48">
        <v>0.31</v>
      </c>
      <c r="P32" s="48">
        <v>0.31</v>
      </c>
      <c r="Q32" s="1">
        <v>1</v>
      </c>
      <c r="R32" s="1">
        <v>12.3</v>
      </c>
      <c r="S32" s="1"/>
      <c r="T32" s="1"/>
      <c r="U32" s="1">
        <v>1</v>
      </c>
      <c r="V32" s="1">
        <v>12.3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1.8</v>
      </c>
      <c r="AH32" s="215" t="s">
        <v>780</v>
      </c>
    </row>
    <row r="33" spans="1:34" ht="33.75">
      <c r="A33" s="26">
        <v>24</v>
      </c>
      <c r="B33" s="172" t="s">
        <v>832</v>
      </c>
      <c r="C33" s="176">
        <v>1.32</v>
      </c>
      <c r="D33" s="1"/>
      <c r="E33" s="1"/>
      <c r="F33" s="1"/>
      <c r="G33" s="1"/>
      <c r="H33" s="39">
        <v>1.32</v>
      </c>
      <c r="I33" s="1"/>
      <c r="J33" s="1"/>
      <c r="K33" s="39"/>
      <c r="L33" s="39">
        <v>1.32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1.07</v>
      </c>
    </row>
    <row r="34" spans="1:34" ht="33.75">
      <c r="A34" s="26">
        <v>25</v>
      </c>
      <c r="B34" s="238" t="s">
        <v>548</v>
      </c>
      <c r="C34" s="175">
        <v>0.72199999999999998</v>
      </c>
      <c r="D34" s="48"/>
      <c r="E34" s="48"/>
      <c r="F34" s="48"/>
      <c r="G34" s="48"/>
      <c r="H34" s="47">
        <v>0.72199999999999998</v>
      </c>
      <c r="I34" s="48"/>
      <c r="J34" s="48"/>
      <c r="K34" s="47">
        <v>0.72199999999999998</v>
      </c>
      <c r="L34" s="47"/>
      <c r="M34" s="4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0.86</v>
      </c>
      <c r="AH34" s="215"/>
    </row>
    <row r="35" spans="1:34">
      <c r="A35" s="1"/>
      <c r="B35" s="70" t="s">
        <v>102</v>
      </c>
      <c r="C35" s="70">
        <f>SUM(C10:C34)</f>
        <v>166.8</v>
      </c>
      <c r="D35" s="48">
        <f t="shared" ref="D35:AG35" si="3">SUM(D10:D34)</f>
        <v>5.3</v>
      </c>
      <c r="E35" s="1">
        <f t="shared" si="3"/>
        <v>0</v>
      </c>
      <c r="F35" s="1">
        <f t="shared" si="3"/>
        <v>0</v>
      </c>
      <c r="G35" s="1">
        <f t="shared" si="3"/>
        <v>47.256999999999998</v>
      </c>
      <c r="H35" s="1">
        <f t="shared" si="3"/>
        <v>113.82299999999999</v>
      </c>
      <c r="I35" s="1">
        <f t="shared" si="3"/>
        <v>0</v>
      </c>
      <c r="J35" s="1">
        <f t="shared" si="3"/>
        <v>0</v>
      </c>
      <c r="K35" s="1">
        <f>SUM(K10:K34)</f>
        <v>153.21299999999999</v>
      </c>
      <c r="L35" s="1">
        <f>SUM(L10:L34)</f>
        <v>7.867</v>
      </c>
      <c r="M35" s="1">
        <f t="shared" si="3"/>
        <v>0</v>
      </c>
      <c r="N35" s="1">
        <f t="shared" si="3"/>
        <v>0</v>
      </c>
      <c r="O35" s="1">
        <f t="shared" si="3"/>
        <v>0.42</v>
      </c>
      <c r="P35" s="1">
        <f t="shared" si="3"/>
        <v>0.42</v>
      </c>
      <c r="Q35" s="1">
        <f t="shared" si="3"/>
        <v>10</v>
      </c>
      <c r="R35" s="1">
        <f t="shared" si="3"/>
        <v>352.56</v>
      </c>
      <c r="S35" s="1">
        <f t="shared" si="3"/>
        <v>0</v>
      </c>
      <c r="T35" s="1">
        <f t="shared" si="3"/>
        <v>0</v>
      </c>
      <c r="U35" s="1">
        <f t="shared" si="3"/>
        <v>10</v>
      </c>
      <c r="V35" s="1">
        <f t="shared" si="3"/>
        <v>352.56</v>
      </c>
      <c r="W35" s="1">
        <f t="shared" si="3"/>
        <v>0</v>
      </c>
      <c r="X35" s="1">
        <f t="shared" si="3"/>
        <v>142</v>
      </c>
      <c r="Y35" s="1">
        <f t="shared" si="3"/>
        <v>2338.08</v>
      </c>
      <c r="Z35" s="1">
        <f t="shared" si="3"/>
        <v>128</v>
      </c>
      <c r="AA35" s="48">
        <f t="shared" si="3"/>
        <v>2156.0300000000002</v>
      </c>
      <c r="AB35" s="1">
        <f t="shared" si="3"/>
        <v>11</v>
      </c>
      <c r="AC35" s="48">
        <f t="shared" si="3"/>
        <v>137.35</v>
      </c>
      <c r="AD35" s="1">
        <f t="shared" si="3"/>
        <v>0</v>
      </c>
      <c r="AE35" s="1">
        <f>SUM(AE8:AE34)</f>
        <v>3</v>
      </c>
      <c r="AF35" s="1">
        <f>SUM(AF10:AF34)</f>
        <v>44.7</v>
      </c>
      <c r="AG35" s="1">
        <f t="shared" si="3"/>
        <v>147.93199999999999</v>
      </c>
    </row>
    <row r="36" spans="1:34">
      <c r="A36" s="2" t="s">
        <v>73</v>
      </c>
    </row>
    <row r="37" spans="1:34">
      <c r="A37" s="22"/>
      <c r="B37" s="199"/>
      <c r="C37" s="199"/>
      <c r="D37" s="246"/>
      <c r="E37" s="199"/>
      <c r="F37" s="199"/>
      <c r="G37" s="199"/>
      <c r="H37" s="199"/>
      <c r="I37" s="199"/>
      <c r="J37" s="199"/>
    </row>
    <row r="38" spans="1:34">
      <c r="H38" s="34"/>
    </row>
    <row r="39" spans="1:34">
      <c r="A39" s="6"/>
      <c r="D39" s="6"/>
      <c r="H39" s="34"/>
      <c r="M39" s="36"/>
    </row>
    <row r="40" spans="1:34">
      <c r="A40" s="6"/>
      <c r="K40" s="6"/>
    </row>
    <row r="41" spans="1:34">
      <c r="A41" s="2" t="s">
        <v>73</v>
      </c>
    </row>
    <row r="42" spans="1:34">
      <c r="A42" s="6"/>
    </row>
    <row r="43" spans="1:34">
      <c r="A43" s="2" t="s">
        <v>73</v>
      </c>
    </row>
  </sheetData>
  <mergeCells count="22">
    <mergeCell ref="AH11:AM11"/>
    <mergeCell ref="AG6:AG8"/>
    <mergeCell ref="AH12:AJ12"/>
    <mergeCell ref="AB7:AC7"/>
    <mergeCell ref="AE7:AF7"/>
    <mergeCell ref="X6:AF6"/>
    <mergeCell ref="AH17:AP17"/>
    <mergeCell ref="A6:A8"/>
    <mergeCell ref="D7:D8"/>
    <mergeCell ref="U7:V7"/>
    <mergeCell ref="Q7:R7"/>
    <mergeCell ref="Q6:W6"/>
    <mergeCell ref="S7:T7"/>
    <mergeCell ref="B6:B8"/>
    <mergeCell ref="C6:D6"/>
    <mergeCell ref="E6:I6"/>
    <mergeCell ref="J6:P6"/>
    <mergeCell ref="J7:L7"/>
    <mergeCell ref="M7:N7"/>
    <mergeCell ref="O7:P7"/>
    <mergeCell ref="X7:Y7"/>
    <mergeCell ref="Z7:AA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59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zoomScale="120" zoomScaleNormal="120" workbookViewId="0">
      <selection activeCell="K34" sqref="K34"/>
    </sheetView>
  </sheetViews>
  <sheetFormatPr defaultRowHeight="12.75"/>
  <cols>
    <col min="1" max="1" width="10.5703125" style="2" customWidth="1"/>
    <col min="2" max="2" width="23" style="2" customWidth="1"/>
    <col min="3" max="3" width="6.5703125" style="2" bestFit="1" customWidth="1"/>
    <col min="4" max="4" width="4.7109375" style="2" customWidth="1"/>
    <col min="5" max="6" width="3.5703125" style="2" customWidth="1"/>
    <col min="7" max="7" width="5.85546875" style="2" customWidth="1"/>
    <col min="8" max="8" width="6.140625" style="2" customWidth="1"/>
    <col min="9" max="9" width="5.42578125" style="2" customWidth="1"/>
    <col min="10" max="10" width="3.140625" style="2" customWidth="1"/>
    <col min="11" max="11" width="5.5703125" style="2" customWidth="1"/>
    <col min="12" max="12" width="5.85546875" style="2" bestFit="1" customWidth="1"/>
    <col min="13" max="13" width="6.140625" style="2" customWidth="1"/>
    <col min="14" max="14" width="5.85546875" style="2" bestFit="1" customWidth="1"/>
    <col min="15" max="17" width="3.42578125" style="2" customWidth="1"/>
    <col min="18" max="18" width="6.4257812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4.85546875" style="2" customWidth="1"/>
    <col min="23" max="24" width="4" style="2" customWidth="1"/>
    <col min="25" max="25" width="5.85546875" style="2" customWidth="1"/>
    <col min="26" max="26" width="3.7109375" style="2" customWidth="1"/>
    <col min="27" max="27" width="6" style="2" customWidth="1"/>
    <col min="28" max="28" width="3" style="2" customWidth="1"/>
    <col min="29" max="29" width="5.140625" style="2" customWidth="1"/>
    <col min="30" max="30" width="3.85546875" style="2" customWidth="1"/>
    <col min="31" max="32" width="3.5703125" style="2" customWidth="1"/>
    <col min="33" max="33" width="3.85546875" style="2" customWidth="1"/>
    <col min="34" max="34" width="4" style="2" bestFit="1" customWidth="1"/>
    <col min="35" max="35" width="5.5703125" style="2" customWidth="1"/>
    <col min="36" max="36" width="44.140625" style="2" customWidth="1"/>
    <col min="37" max="16384" width="9.140625" style="2"/>
  </cols>
  <sheetData>
    <row r="1" spans="1:42">
      <c r="A1" s="2" t="s">
        <v>73</v>
      </c>
    </row>
    <row r="2" spans="1:42" ht="15">
      <c r="AI2" s="10" t="s">
        <v>115</v>
      </c>
    </row>
    <row r="3" spans="1:42">
      <c r="A3" s="2" t="s">
        <v>73</v>
      </c>
    </row>
    <row r="4" spans="1:42" ht="15">
      <c r="A4" s="5" t="s">
        <v>710</v>
      </c>
    </row>
    <row r="5" spans="1:42">
      <c r="A5" s="2" t="s">
        <v>73</v>
      </c>
    </row>
    <row r="6" spans="1:42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394" t="s">
        <v>89</v>
      </c>
      <c r="Y6" s="395"/>
      <c r="Z6" s="395"/>
      <c r="AA6" s="395"/>
      <c r="AB6" s="395"/>
      <c r="AC6" s="395"/>
      <c r="AD6" s="395"/>
      <c r="AE6" s="395"/>
      <c r="AF6" s="395"/>
      <c r="AG6" s="395"/>
      <c r="AH6" s="396"/>
      <c r="AI6" s="389" t="s">
        <v>110</v>
      </c>
    </row>
    <row r="7" spans="1:42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397" t="s">
        <v>456</v>
      </c>
      <c r="AE7" s="398"/>
      <c r="AF7" s="397" t="s">
        <v>424</v>
      </c>
      <c r="AG7" s="398"/>
      <c r="AH7" s="8" t="s">
        <v>100</v>
      </c>
      <c r="AI7" s="390"/>
    </row>
    <row r="8" spans="1:42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25" t="s">
        <v>422</v>
      </c>
      <c r="AE8" s="25" t="s">
        <v>109</v>
      </c>
      <c r="AF8" s="25" t="s">
        <v>422</v>
      </c>
      <c r="AG8" s="25" t="s">
        <v>109</v>
      </c>
      <c r="AH8" s="8"/>
      <c r="AI8" s="391"/>
    </row>
    <row r="9" spans="1:42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/>
      <c r="AE9" s="9"/>
      <c r="AF9" s="9"/>
      <c r="AG9" s="9"/>
      <c r="AH9" s="9">
        <v>30</v>
      </c>
      <c r="AI9" s="9">
        <v>31</v>
      </c>
    </row>
    <row r="10" spans="1:42" s="16" customFormat="1" ht="26.25" customHeight="1">
      <c r="A10" s="26">
        <v>1</v>
      </c>
      <c r="B10" s="172" t="s">
        <v>313</v>
      </c>
      <c r="C10" s="176">
        <v>37.317999999999998</v>
      </c>
      <c r="D10" s="9"/>
      <c r="E10" s="9"/>
      <c r="F10" s="9"/>
      <c r="G10" s="37">
        <v>37.317999999999998</v>
      </c>
      <c r="H10" s="39"/>
      <c r="I10" s="9"/>
      <c r="J10" s="9"/>
      <c r="K10" s="39">
        <v>37.317999999999998</v>
      </c>
      <c r="L10" s="9"/>
      <c r="M10" s="9"/>
      <c r="N10" s="9"/>
      <c r="O10" s="9"/>
      <c r="P10" s="9"/>
      <c r="Q10" s="1"/>
      <c r="R10" s="1"/>
      <c r="S10" s="9"/>
      <c r="T10" s="9"/>
      <c r="U10" s="9"/>
      <c r="V10" s="9"/>
      <c r="W10" s="9"/>
      <c r="X10" s="37">
        <f>Z10+AB10</f>
        <v>24</v>
      </c>
      <c r="Y10" s="37">
        <f>AA10+AC10</f>
        <v>468.2</v>
      </c>
      <c r="Z10" s="37">
        <v>21</v>
      </c>
      <c r="AA10" s="37">
        <v>411.2</v>
      </c>
      <c r="AB10" s="9">
        <v>3</v>
      </c>
      <c r="AC10" s="9">
        <v>57</v>
      </c>
      <c r="AD10" s="9"/>
      <c r="AE10" s="9"/>
      <c r="AF10" s="9"/>
      <c r="AG10" s="9"/>
      <c r="AH10" s="9"/>
      <c r="AI10" s="37">
        <v>37.299999999999997</v>
      </c>
      <c r="AJ10" s="423"/>
      <c r="AK10" s="424"/>
      <c r="AL10" s="424"/>
      <c r="AM10" s="424"/>
      <c r="AN10" s="424"/>
    </row>
    <row r="11" spans="1:42" ht="22.5">
      <c r="A11" s="26">
        <v>2</v>
      </c>
      <c r="B11" s="238" t="s">
        <v>314</v>
      </c>
      <c r="C11" s="175">
        <v>6.1360000000000001</v>
      </c>
      <c r="D11" s="48"/>
      <c r="E11" s="48"/>
      <c r="F11" s="48"/>
      <c r="G11" s="48"/>
      <c r="H11" s="47">
        <v>6.1360000000000001</v>
      </c>
      <c r="I11" s="48"/>
      <c r="J11" s="48"/>
      <c r="K11" s="47"/>
      <c r="L11" s="47">
        <v>6.1360000000000001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ref="X11:X24" si="0">Z11+AB11</f>
        <v>4</v>
      </c>
      <c r="Y11" s="1">
        <f t="shared" ref="Y11:Y24" si="1">AA11+AC11</f>
        <v>73.3</v>
      </c>
      <c r="Z11" s="1">
        <v>4</v>
      </c>
      <c r="AA11" s="1">
        <v>73.3</v>
      </c>
      <c r="AB11" s="1"/>
      <c r="AC11" s="1"/>
      <c r="AD11" s="1"/>
      <c r="AE11" s="1"/>
      <c r="AF11" s="1"/>
      <c r="AG11" s="1"/>
      <c r="AH11" s="1"/>
      <c r="AI11" s="1">
        <v>5.4</v>
      </c>
    </row>
    <row r="12" spans="1:42" ht="22.5">
      <c r="A12" s="26">
        <v>3</v>
      </c>
      <c r="B12" s="172" t="s">
        <v>311</v>
      </c>
      <c r="C12" s="176">
        <v>1.4350000000000001</v>
      </c>
      <c r="D12" s="1"/>
      <c r="E12" s="1"/>
      <c r="F12" s="1"/>
      <c r="G12" s="1"/>
      <c r="H12" s="39">
        <v>1.4350000000000001</v>
      </c>
      <c r="I12" s="1"/>
      <c r="J12" s="1"/>
      <c r="K12" s="39">
        <v>1.4350000000000001</v>
      </c>
      <c r="L12" s="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0"/>
        <v>3</v>
      </c>
      <c r="Y12" s="1">
        <f t="shared" si="1"/>
        <v>47.68</v>
      </c>
      <c r="Z12" s="1">
        <v>3</v>
      </c>
      <c r="AA12" s="1">
        <v>47.68</v>
      </c>
      <c r="AB12" s="1"/>
      <c r="AC12" s="1"/>
      <c r="AD12" s="1"/>
      <c r="AE12" s="1"/>
      <c r="AF12" s="1"/>
      <c r="AG12" s="1"/>
      <c r="AH12" s="1"/>
      <c r="AI12" s="1">
        <v>1.26</v>
      </c>
    </row>
    <row r="13" spans="1:42" ht="51">
      <c r="A13" s="26">
        <v>4</v>
      </c>
      <c r="B13" s="339" t="s">
        <v>0</v>
      </c>
      <c r="C13" s="340">
        <v>3.8580000000000001</v>
      </c>
      <c r="D13" s="59"/>
      <c r="E13" s="59"/>
      <c r="F13" s="59"/>
      <c r="G13" s="59"/>
      <c r="H13" s="333">
        <v>3.8580000000000001</v>
      </c>
      <c r="I13" s="59"/>
      <c r="J13" s="59"/>
      <c r="K13" s="333">
        <v>3.8580000000000001</v>
      </c>
      <c r="L13" s="333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>
        <f t="shared" si="0"/>
        <v>3</v>
      </c>
      <c r="Y13" s="26">
        <f t="shared" si="1"/>
        <v>42.5</v>
      </c>
      <c r="Z13" s="26">
        <v>3</v>
      </c>
      <c r="AA13" s="26">
        <v>42.5</v>
      </c>
      <c r="AB13" s="1"/>
      <c r="AC13" s="1"/>
      <c r="AD13" s="1"/>
      <c r="AE13" s="1"/>
      <c r="AF13" s="1"/>
      <c r="AG13" s="1"/>
      <c r="AH13" s="1"/>
      <c r="AI13" s="26">
        <v>3.29</v>
      </c>
      <c r="AJ13" s="215" t="s">
        <v>783</v>
      </c>
    </row>
    <row r="14" spans="1:42" ht="22.5">
      <c r="A14" s="26">
        <v>5</v>
      </c>
      <c r="B14" s="238" t="s">
        <v>1</v>
      </c>
      <c r="C14" s="175">
        <v>3.8239999999999998</v>
      </c>
      <c r="D14" s="48"/>
      <c r="E14" s="48"/>
      <c r="F14" s="48"/>
      <c r="G14" s="48"/>
      <c r="H14" s="47">
        <v>3.8239999999999998</v>
      </c>
      <c r="I14" s="48"/>
      <c r="J14" s="48"/>
      <c r="K14" s="47">
        <v>1</v>
      </c>
      <c r="L14" s="47">
        <v>2.8239999999999998</v>
      </c>
      <c r="M14" s="1"/>
      <c r="N14" s="1"/>
      <c r="O14" s="1"/>
      <c r="P14" s="1"/>
      <c r="Q14" s="1">
        <f>U14</f>
        <v>1</v>
      </c>
      <c r="R14" s="1">
        <v>24.03</v>
      </c>
      <c r="S14" s="1"/>
      <c r="T14" s="1"/>
      <c r="U14" s="1">
        <v>1</v>
      </c>
      <c r="V14" s="1">
        <v>24.03</v>
      </c>
      <c r="W14" s="1"/>
      <c r="X14" s="1">
        <f t="shared" si="0"/>
        <v>5</v>
      </c>
      <c r="Y14" s="1">
        <f t="shared" si="1"/>
        <v>109.55</v>
      </c>
      <c r="Z14" s="1">
        <v>5</v>
      </c>
      <c r="AA14" s="1">
        <v>109.55</v>
      </c>
      <c r="AB14" s="1"/>
      <c r="AC14" s="1"/>
      <c r="AD14" s="1"/>
      <c r="AE14" s="1"/>
      <c r="AF14" s="1"/>
      <c r="AG14" s="1"/>
      <c r="AH14" s="1"/>
      <c r="AI14" s="1">
        <v>3.66</v>
      </c>
    </row>
    <row r="15" spans="1:42" ht="22.5">
      <c r="A15" s="26">
        <v>6</v>
      </c>
      <c r="B15" s="238" t="s">
        <v>2</v>
      </c>
      <c r="C15" s="175">
        <v>2.4750000000000001</v>
      </c>
      <c r="D15" s="48"/>
      <c r="E15" s="48"/>
      <c r="F15" s="48"/>
      <c r="G15" s="48"/>
      <c r="H15" s="47"/>
      <c r="I15" s="47">
        <v>2.4750000000000001</v>
      </c>
      <c r="J15" s="48"/>
      <c r="K15" s="47"/>
      <c r="L15" s="47">
        <v>2.4750000000000001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0"/>
        <v>3</v>
      </c>
      <c r="Y15" s="1">
        <f t="shared" si="1"/>
        <v>52.3</v>
      </c>
      <c r="Z15" s="1">
        <v>3</v>
      </c>
      <c r="AA15" s="1">
        <v>52.3</v>
      </c>
      <c r="AB15" s="1"/>
      <c r="AC15" s="1"/>
      <c r="AD15" s="1"/>
      <c r="AE15" s="1"/>
      <c r="AF15" s="1"/>
      <c r="AG15" s="1"/>
      <c r="AH15" s="1"/>
      <c r="AI15" s="1">
        <v>2.1</v>
      </c>
    </row>
    <row r="16" spans="1:42" ht="25.5" customHeight="1">
      <c r="A16" s="160">
        <v>7</v>
      </c>
      <c r="B16" s="172" t="s">
        <v>300</v>
      </c>
      <c r="C16" s="176">
        <v>6.1</v>
      </c>
      <c r="D16" s="1"/>
      <c r="E16" s="1"/>
      <c r="F16" s="1"/>
      <c r="G16" s="1"/>
      <c r="H16" s="39">
        <v>6.1</v>
      </c>
      <c r="I16" s="1"/>
      <c r="J16" s="1"/>
      <c r="K16" s="39">
        <v>6.1</v>
      </c>
      <c r="L16" s="3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0"/>
        <v>4</v>
      </c>
      <c r="Y16" s="1">
        <f t="shared" si="1"/>
        <v>98.2</v>
      </c>
      <c r="Z16" s="1">
        <v>3</v>
      </c>
      <c r="AA16" s="1">
        <v>81.5</v>
      </c>
      <c r="AB16" s="1">
        <v>1</v>
      </c>
      <c r="AC16" s="1">
        <v>16.7</v>
      </c>
      <c r="AD16" s="1"/>
      <c r="AE16" s="1"/>
      <c r="AF16" s="1"/>
      <c r="AG16" s="1"/>
      <c r="AH16" s="1"/>
      <c r="AI16" s="1">
        <v>5.23</v>
      </c>
      <c r="AJ16" s="423"/>
      <c r="AK16" s="424"/>
      <c r="AL16" s="424"/>
      <c r="AM16" s="424"/>
      <c r="AN16" s="424"/>
      <c r="AO16" s="424"/>
      <c r="AP16" s="424"/>
    </row>
    <row r="17" spans="1:36" ht="38.25" customHeight="1">
      <c r="A17" s="26">
        <v>8</v>
      </c>
      <c r="B17" s="335" t="s">
        <v>549</v>
      </c>
      <c r="C17" s="334">
        <v>20.68</v>
      </c>
      <c r="D17" s="59"/>
      <c r="E17" s="59"/>
      <c r="F17" s="59"/>
      <c r="G17" s="59"/>
      <c r="H17" s="333">
        <v>20.68</v>
      </c>
      <c r="I17" s="59"/>
      <c r="J17" s="59"/>
      <c r="K17" s="333">
        <v>20.6</v>
      </c>
      <c r="L17" s="59">
        <v>0.08</v>
      </c>
      <c r="M17" s="48"/>
      <c r="N17" s="1"/>
      <c r="O17" s="1"/>
      <c r="P17" s="1"/>
      <c r="Q17" s="26">
        <f>U17</f>
        <v>1</v>
      </c>
      <c r="R17" s="26">
        <f>V17</f>
        <v>12.4</v>
      </c>
      <c r="S17" s="26"/>
      <c r="T17" s="26"/>
      <c r="U17" s="26">
        <v>1</v>
      </c>
      <c r="V17" s="26">
        <v>12.4</v>
      </c>
      <c r="W17" s="26"/>
      <c r="X17" s="26">
        <f t="shared" si="0"/>
        <v>30</v>
      </c>
      <c r="Y17" s="26">
        <f t="shared" si="1"/>
        <v>453.8</v>
      </c>
      <c r="Z17" s="26">
        <v>30</v>
      </c>
      <c r="AA17" s="26">
        <v>453.8</v>
      </c>
      <c r="AB17" s="26"/>
      <c r="AC17" s="26"/>
      <c r="AD17" s="26"/>
      <c r="AE17" s="26"/>
      <c r="AF17" s="26"/>
      <c r="AG17" s="26"/>
      <c r="AH17" s="26"/>
      <c r="AI17" s="26">
        <v>22.26</v>
      </c>
      <c r="AJ17" s="215" t="s">
        <v>754</v>
      </c>
    </row>
    <row r="18" spans="1:36" ht="22.5">
      <c r="A18" s="26">
        <v>9</v>
      </c>
      <c r="B18" s="238" t="s">
        <v>3</v>
      </c>
      <c r="C18" s="175">
        <v>4.1630000000000003</v>
      </c>
      <c r="D18" s="48"/>
      <c r="E18" s="48"/>
      <c r="F18" s="48"/>
      <c r="G18" s="48"/>
      <c r="H18" s="47">
        <v>4.1630000000000003</v>
      </c>
      <c r="I18" s="48"/>
      <c r="J18" s="48"/>
      <c r="K18" s="47"/>
      <c r="L18" s="47">
        <v>4.1630000000000003</v>
      </c>
      <c r="M18" s="1"/>
      <c r="N18" s="1"/>
      <c r="O18" s="1"/>
      <c r="P18" s="1"/>
      <c r="Q18" s="1">
        <f>U18</f>
        <v>1</v>
      </c>
      <c r="R18" s="1">
        <f>V18</f>
        <v>11.36</v>
      </c>
      <c r="S18" s="1"/>
      <c r="T18" s="1"/>
      <c r="U18" s="1">
        <v>1</v>
      </c>
      <c r="V18" s="1">
        <v>11.36</v>
      </c>
      <c r="W18" s="1"/>
      <c r="X18" s="1">
        <f t="shared" si="0"/>
        <v>3</v>
      </c>
      <c r="Y18" s="1">
        <f t="shared" si="1"/>
        <v>61</v>
      </c>
      <c r="Z18" s="1">
        <v>2</v>
      </c>
      <c r="AA18" s="1">
        <v>44.3</v>
      </c>
      <c r="AB18" s="1">
        <v>1</v>
      </c>
      <c r="AC18" s="1">
        <v>16.7</v>
      </c>
      <c r="AD18" s="1"/>
      <c r="AE18" s="1"/>
      <c r="AF18" s="1"/>
      <c r="AG18" s="1"/>
      <c r="AH18" s="1"/>
      <c r="AI18" s="1">
        <v>3.6</v>
      </c>
    </row>
    <row r="19" spans="1:36" ht="22.5">
      <c r="A19" s="26">
        <v>10</v>
      </c>
      <c r="B19" s="238" t="s">
        <v>413</v>
      </c>
      <c r="C19" s="175">
        <v>1.06</v>
      </c>
      <c r="D19" s="48"/>
      <c r="E19" s="48"/>
      <c r="F19" s="48"/>
      <c r="G19" s="48"/>
      <c r="H19" s="47">
        <v>1.06</v>
      </c>
      <c r="I19" s="48"/>
      <c r="J19" s="48"/>
      <c r="K19" s="47">
        <v>1.06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0"/>
        <v>1</v>
      </c>
      <c r="Y19" s="1">
        <f t="shared" si="1"/>
        <v>12.4</v>
      </c>
      <c r="Z19" s="1">
        <v>1</v>
      </c>
      <c r="AA19" s="1">
        <v>12.4</v>
      </c>
      <c r="AB19" s="1"/>
      <c r="AC19" s="1"/>
      <c r="AD19" s="1"/>
      <c r="AE19" s="1"/>
      <c r="AF19" s="1"/>
      <c r="AG19" s="1"/>
      <c r="AH19" s="1"/>
      <c r="AI19" s="1">
        <v>0.9</v>
      </c>
    </row>
    <row r="20" spans="1:36" ht="22.5">
      <c r="A20" s="26">
        <v>11</v>
      </c>
      <c r="B20" s="172" t="s">
        <v>315</v>
      </c>
      <c r="C20" s="176">
        <v>27.14</v>
      </c>
      <c r="D20" s="1"/>
      <c r="E20" s="1"/>
      <c r="F20" s="1"/>
      <c r="G20" s="1"/>
      <c r="H20" s="39">
        <v>27.14</v>
      </c>
      <c r="I20" s="1"/>
      <c r="J20" s="1"/>
      <c r="K20" s="39">
        <v>27.14</v>
      </c>
      <c r="L20" s="9"/>
      <c r="M20" s="1"/>
      <c r="N20" s="1"/>
      <c r="O20" s="1"/>
      <c r="P20" s="1"/>
      <c r="Q20" s="1">
        <f>U20</f>
        <v>1</v>
      </c>
      <c r="R20" s="1">
        <v>57.2</v>
      </c>
      <c r="S20" s="1"/>
      <c r="T20" s="1"/>
      <c r="U20" s="1">
        <v>1</v>
      </c>
      <c r="V20" s="1">
        <v>57.2</v>
      </c>
      <c r="W20" s="1"/>
      <c r="X20" s="1">
        <f>Z20+AD20+AF20</f>
        <v>19</v>
      </c>
      <c r="Y20" s="1">
        <f>AA20+AG20</f>
        <v>238</v>
      </c>
      <c r="Z20" s="1">
        <v>17</v>
      </c>
      <c r="AA20" s="1">
        <v>226.4</v>
      </c>
      <c r="AB20" s="1"/>
      <c r="AC20" s="1"/>
      <c r="AD20" s="1">
        <v>1</v>
      </c>
      <c r="AE20" s="1"/>
      <c r="AF20" s="1">
        <v>1</v>
      </c>
      <c r="AG20" s="1">
        <v>11.6</v>
      </c>
      <c r="AH20" s="1"/>
      <c r="AI20" s="1">
        <v>23.33</v>
      </c>
      <c r="AJ20" s="215"/>
    </row>
    <row r="21" spans="1:36" ht="22.5">
      <c r="A21" s="26">
        <v>12</v>
      </c>
      <c r="B21" s="238" t="s">
        <v>412</v>
      </c>
      <c r="C21" s="175">
        <v>1.413</v>
      </c>
      <c r="D21" s="48"/>
      <c r="E21" s="48"/>
      <c r="F21" s="48"/>
      <c r="G21" s="48"/>
      <c r="H21" s="47">
        <v>1.413</v>
      </c>
      <c r="I21" s="48"/>
      <c r="J21" s="48"/>
      <c r="K21" s="47">
        <v>1.413</v>
      </c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0"/>
        <v>1</v>
      </c>
      <c r="Y21" s="1">
        <f t="shared" si="1"/>
        <v>12</v>
      </c>
      <c r="Z21" s="1"/>
      <c r="AA21" s="1"/>
      <c r="AB21" s="1">
        <v>1</v>
      </c>
      <c r="AC21" s="1">
        <v>12</v>
      </c>
      <c r="AD21" s="1"/>
      <c r="AE21" s="1"/>
      <c r="AF21" s="1"/>
      <c r="AG21" s="1"/>
      <c r="AH21" s="1"/>
      <c r="AI21" s="1">
        <v>1.2</v>
      </c>
    </row>
    <row r="22" spans="1:36" ht="22.5">
      <c r="A22" s="26">
        <v>13</v>
      </c>
      <c r="B22" s="238" t="s">
        <v>4</v>
      </c>
      <c r="C22" s="175">
        <v>5.883</v>
      </c>
      <c r="D22" s="48"/>
      <c r="E22" s="48"/>
      <c r="F22" s="48"/>
      <c r="G22" s="48"/>
      <c r="H22" s="47">
        <v>5.883</v>
      </c>
      <c r="I22" s="48"/>
      <c r="J22" s="48"/>
      <c r="K22" s="47"/>
      <c r="L22" s="95"/>
      <c r="M22" s="48">
        <v>5.883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0"/>
        <v>5</v>
      </c>
      <c r="Y22" s="1">
        <f t="shared" si="1"/>
        <v>116.2</v>
      </c>
      <c r="Z22" s="1">
        <v>1</v>
      </c>
      <c r="AA22" s="1">
        <v>36</v>
      </c>
      <c r="AB22" s="1">
        <v>4</v>
      </c>
      <c r="AC22" s="1">
        <v>80.2</v>
      </c>
      <c r="AD22" s="1"/>
      <c r="AE22" s="1"/>
      <c r="AF22" s="1"/>
      <c r="AG22" s="1"/>
      <c r="AH22" s="1"/>
      <c r="AI22" s="1">
        <v>5.23</v>
      </c>
    </row>
    <row r="23" spans="1:36" ht="22.5">
      <c r="A23" s="26">
        <v>14</v>
      </c>
      <c r="B23" s="238" t="s">
        <v>5</v>
      </c>
      <c r="C23" s="175">
        <v>1.76</v>
      </c>
      <c r="D23" s="48"/>
      <c r="E23" s="48"/>
      <c r="F23" s="48"/>
      <c r="G23" s="48"/>
      <c r="H23" s="47">
        <v>1.76</v>
      </c>
      <c r="I23" s="95"/>
      <c r="J23" s="48"/>
      <c r="K23" s="47"/>
      <c r="L23" s="48"/>
      <c r="M23" s="48">
        <v>1.76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0"/>
        <v>2</v>
      </c>
      <c r="Y23" s="1">
        <f t="shared" si="1"/>
        <v>115.2</v>
      </c>
      <c r="Z23" s="1">
        <v>2</v>
      </c>
      <c r="AA23" s="1">
        <v>115.2</v>
      </c>
      <c r="AB23" s="1"/>
      <c r="AC23" s="1"/>
      <c r="AD23" s="1"/>
      <c r="AE23" s="1"/>
      <c r="AF23" s="1"/>
      <c r="AG23" s="1"/>
      <c r="AH23" s="1"/>
      <c r="AI23" s="1">
        <v>1.71</v>
      </c>
    </row>
    <row r="24" spans="1:36" ht="22.5">
      <c r="A24" s="26">
        <v>15</v>
      </c>
      <c r="B24" s="238" t="s">
        <v>6</v>
      </c>
      <c r="C24" s="175">
        <v>0.89700000000000002</v>
      </c>
      <c r="D24" s="48"/>
      <c r="E24" s="48"/>
      <c r="F24" s="48"/>
      <c r="G24" s="48"/>
      <c r="H24" s="47">
        <v>0.89700000000000002</v>
      </c>
      <c r="I24" s="48"/>
      <c r="J24" s="48"/>
      <c r="K24" s="47">
        <v>0.89700000000000002</v>
      </c>
      <c r="L24" s="4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0"/>
        <v>1</v>
      </c>
      <c r="Y24" s="1">
        <f t="shared" si="1"/>
        <v>12.8</v>
      </c>
      <c r="Z24" s="1">
        <v>1</v>
      </c>
      <c r="AA24" s="1">
        <v>12.8</v>
      </c>
      <c r="AB24" s="1"/>
      <c r="AC24" s="1"/>
      <c r="AD24" s="1"/>
      <c r="AE24" s="1"/>
      <c r="AF24" s="1"/>
      <c r="AG24" s="1"/>
      <c r="AH24" s="1"/>
      <c r="AI24" s="1">
        <v>0.77</v>
      </c>
      <c r="AJ24" s="215"/>
    </row>
    <row r="25" spans="1:36" ht="22.5">
      <c r="A25" s="26">
        <v>16</v>
      </c>
      <c r="B25" s="238" t="s">
        <v>7</v>
      </c>
      <c r="C25" s="175">
        <v>5.5</v>
      </c>
      <c r="D25" s="48"/>
      <c r="E25" s="48"/>
      <c r="F25" s="48"/>
      <c r="G25" s="48"/>
      <c r="H25" s="47">
        <v>5.5</v>
      </c>
      <c r="I25" s="48"/>
      <c r="J25" s="48"/>
      <c r="K25" s="47">
        <v>5.5</v>
      </c>
      <c r="L25" s="4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ref="X25:Y32" si="2">Z25+AB25</f>
        <v>5</v>
      </c>
      <c r="Y25" s="1">
        <f t="shared" si="2"/>
        <v>49.3</v>
      </c>
      <c r="Z25" s="1">
        <v>5</v>
      </c>
      <c r="AA25" s="1">
        <v>49.3</v>
      </c>
      <c r="AB25" s="1"/>
      <c r="AC25" s="1"/>
      <c r="AD25" s="1"/>
      <c r="AE25" s="1"/>
      <c r="AF25" s="1"/>
      <c r="AG25" s="1"/>
      <c r="AH25" s="1"/>
      <c r="AI25" s="1">
        <v>4.8</v>
      </c>
      <c r="AJ25" s="215"/>
    </row>
    <row r="26" spans="1:36" ht="19.5" customHeight="1">
      <c r="A26" s="26">
        <v>17</v>
      </c>
      <c r="B26" s="238" t="s">
        <v>414</v>
      </c>
      <c r="C26" s="175">
        <v>5.01</v>
      </c>
      <c r="D26" s="48"/>
      <c r="E26" s="48"/>
      <c r="F26" s="48"/>
      <c r="G26" s="48"/>
      <c r="H26" s="47"/>
      <c r="I26" s="47">
        <v>5.01</v>
      </c>
      <c r="J26" s="48"/>
      <c r="K26" s="47"/>
      <c r="L26" s="47">
        <v>2.2000000000000002</v>
      </c>
      <c r="M26" s="48">
        <v>2.81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2"/>
        <v>6</v>
      </c>
      <c r="Y26" s="1">
        <f t="shared" si="2"/>
        <v>99.4</v>
      </c>
      <c r="Z26" s="1">
        <v>2</v>
      </c>
      <c r="AA26" s="1">
        <v>40.299999999999997</v>
      </c>
      <c r="AB26" s="1">
        <v>4</v>
      </c>
      <c r="AC26" s="1">
        <v>59.1</v>
      </c>
      <c r="AD26" s="1"/>
      <c r="AE26" s="1"/>
      <c r="AF26" s="1"/>
      <c r="AG26" s="1"/>
      <c r="AH26" s="1"/>
      <c r="AI26" s="1">
        <v>4.29</v>
      </c>
    </row>
    <row r="27" spans="1:36" ht="22.5">
      <c r="A27" s="26">
        <v>18</v>
      </c>
      <c r="B27" s="238" t="s">
        <v>8</v>
      </c>
      <c r="C27" s="175">
        <v>1.9239999999999999</v>
      </c>
      <c r="D27" s="48"/>
      <c r="E27" s="48"/>
      <c r="F27" s="48"/>
      <c r="G27" s="48"/>
      <c r="H27" s="47"/>
      <c r="I27" s="47">
        <v>1.9239999999999999</v>
      </c>
      <c r="J27" s="48"/>
      <c r="K27" s="47"/>
      <c r="L27" s="95"/>
      <c r="M27" s="48">
        <v>1.9239999999999999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2"/>
        <v>3</v>
      </c>
      <c r="Y27" s="1">
        <f t="shared" si="2"/>
        <v>54.85</v>
      </c>
      <c r="Z27" s="1">
        <v>3</v>
      </c>
      <c r="AA27" s="1">
        <v>54.85</v>
      </c>
      <c r="AB27" s="1"/>
      <c r="AC27" s="1"/>
      <c r="AD27" s="1"/>
      <c r="AE27" s="1"/>
      <c r="AF27" s="1"/>
      <c r="AG27" s="1"/>
      <c r="AH27" s="1"/>
      <c r="AI27" s="1">
        <v>1.71</v>
      </c>
    </row>
    <row r="28" spans="1:36" ht="45" customHeight="1">
      <c r="A28" s="26">
        <v>19</v>
      </c>
      <c r="B28" s="172" t="s">
        <v>681</v>
      </c>
      <c r="C28" s="176">
        <v>13.928000000000001</v>
      </c>
      <c r="D28" s="1"/>
      <c r="E28" s="1"/>
      <c r="F28" s="1"/>
      <c r="G28" s="1"/>
      <c r="H28" s="39">
        <v>13.928000000000001</v>
      </c>
      <c r="I28" s="1"/>
      <c r="J28" s="1"/>
      <c r="K28" s="39">
        <v>13.928000000000001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 t="shared" si="2"/>
        <v>12</v>
      </c>
      <c r="Y28" s="1">
        <f t="shared" si="2"/>
        <v>213.5</v>
      </c>
      <c r="Z28" s="1">
        <v>12</v>
      </c>
      <c r="AA28" s="1">
        <v>213.5</v>
      </c>
      <c r="AB28" s="1"/>
      <c r="AC28" s="1"/>
      <c r="AD28" s="1"/>
      <c r="AE28" s="1"/>
      <c r="AF28" s="1"/>
      <c r="AG28" s="1"/>
      <c r="AH28" s="1"/>
      <c r="AI28" s="1">
        <v>11.94</v>
      </c>
      <c r="AJ28" s="215"/>
    </row>
    <row r="29" spans="1:36" ht="22.5">
      <c r="A29" s="26">
        <v>20</v>
      </c>
      <c r="B29" s="238" t="s">
        <v>9</v>
      </c>
      <c r="C29" s="175">
        <v>0.96399999999999997</v>
      </c>
      <c r="D29" s="48"/>
      <c r="E29" s="48"/>
      <c r="F29" s="48"/>
      <c r="G29" s="48"/>
      <c r="H29" s="47">
        <v>0.96399999999999997</v>
      </c>
      <c r="I29" s="48"/>
      <c r="J29" s="48"/>
      <c r="K29" s="47">
        <v>0.96399999999999997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2"/>
        <v>2</v>
      </c>
      <c r="Y29" s="1">
        <f t="shared" si="2"/>
        <v>30.5</v>
      </c>
      <c r="Z29" s="1">
        <v>2</v>
      </c>
      <c r="AA29" s="1">
        <v>30.5</v>
      </c>
      <c r="AB29" s="1"/>
      <c r="AC29" s="1"/>
      <c r="AD29" s="1"/>
      <c r="AE29" s="1"/>
      <c r="AF29" s="1"/>
      <c r="AG29" s="1"/>
      <c r="AH29" s="1"/>
      <c r="AI29" s="1">
        <v>0.86</v>
      </c>
    </row>
    <row r="30" spans="1:36" ht="22.5">
      <c r="A30" s="26">
        <v>21</v>
      </c>
      <c r="B30" s="238" t="s">
        <v>10</v>
      </c>
      <c r="C30" s="175">
        <v>0.372</v>
      </c>
      <c r="D30" s="48"/>
      <c r="E30" s="48"/>
      <c r="F30" s="48"/>
      <c r="G30" s="48"/>
      <c r="H30" s="47">
        <v>0.372</v>
      </c>
      <c r="I30" s="48"/>
      <c r="J30" s="48"/>
      <c r="K30" s="47"/>
      <c r="L30" s="48"/>
      <c r="M30" s="47">
        <v>0.372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 t="shared" si="2"/>
        <v>1</v>
      </c>
      <c r="Y30" s="1">
        <f t="shared" si="2"/>
        <v>10.199999999999999</v>
      </c>
      <c r="Z30" s="1">
        <v>1</v>
      </c>
      <c r="AA30" s="1">
        <v>10.199999999999999</v>
      </c>
      <c r="AB30" s="1"/>
      <c r="AC30" s="1"/>
      <c r="AD30" s="1"/>
      <c r="AE30" s="1"/>
      <c r="AF30" s="1"/>
      <c r="AG30" s="1"/>
      <c r="AH30" s="1"/>
      <c r="AI30" s="1">
        <v>0.33</v>
      </c>
    </row>
    <row r="31" spans="1:36" ht="22.5">
      <c r="A31" s="26">
        <v>22</v>
      </c>
      <c r="B31" s="172" t="s">
        <v>11</v>
      </c>
      <c r="C31" s="175">
        <v>7</v>
      </c>
      <c r="D31" s="48"/>
      <c r="E31" s="48"/>
      <c r="F31" s="48"/>
      <c r="G31" s="48"/>
      <c r="H31" s="47"/>
      <c r="I31" s="47">
        <v>7</v>
      </c>
      <c r="J31" s="48"/>
      <c r="K31" s="47">
        <v>7</v>
      </c>
      <c r="L31" s="48"/>
      <c r="M31" s="48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 t="shared" si="2"/>
        <v>7</v>
      </c>
      <c r="Y31" s="1">
        <f t="shared" si="2"/>
        <v>103.8</v>
      </c>
      <c r="Z31" s="1">
        <v>7</v>
      </c>
      <c r="AA31" s="1">
        <v>103.8</v>
      </c>
      <c r="AB31" s="1"/>
      <c r="AC31" s="1"/>
      <c r="AD31" s="1"/>
      <c r="AE31" s="1"/>
      <c r="AF31" s="1"/>
      <c r="AG31" s="1"/>
      <c r="AH31" s="1"/>
      <c r="AI31" s="1">
        <v>6.72</v>
      </c>
      <c r="AJ31" s="215"/>
    </row>
    <row r="32" spans="1:36" ht="22.5">
      <c r="A32" s="26">
        <v>23</v>
      </c>
      <c r="B32" s="238" t="s">
        <v>12</v>
      </c>
      <c r="C32" s="176">
        <v>8.27</v>
      </c>
      <c r="D32" s="1"/>
      <c r="E32" s="1"/>
      <c r="F32" s="1"/>
      <c r="G32" s="1"/>
      <c r="H32" s="39">
        <v>4.2</v>
      </c>
      <c r="I32" s="1">
        <v>4.07</v>
      </c>
      <c r="J32" s="1"/>
      <c r="K32" s="39">
        <v>4.2</v>
      </c>
      <c r="L32" s="1"/>
      <c r="M32" s="1">
        <v>4.07</v>
      </c>
      <c r="N32" s="1"/>
      <c r="O32" s="1"/>
      <c r="P32" s="1"/>
      <c r="Q32" s="1">
        <f>U32</f>
        <v>1</v>
      </c>
      <c r="R32" s="51">
        <f>V32</f>
        <v>19.2</v>
      </c>
      <c r="S32" s="1"/>
      <c r="T32" s="1"/>
      <c r="U32" s="1">
        <v>1</v>
      </c>
      <c r="V32" s="51">
        <v>19.2</v>
      </c>
      <c r="W32" s="1"/>
      <c r="X32" s="1">
        <f t="shared" si="2"/>
        <v>8</v>
      </c>
      <c r="Y32" s="1">
        <f t="shared" si="2"/>
        <v>147.05000000000001</v>
      </c>
      <c r="Z32" s="1">
        <v>5</v>
      </c>
      <c r="AA32" s="1">
        <v>87.5</v>
      </c>
      <c r="AB32" s="1">
        <v>3</v>
      </c>
      <c r="AC32" s="1">
        <v>59.55</v>
      </c>
      <c r="AD32" s="1"/>
      <c r="AE32" s="1"/>
      <c r="AF32" s="1"/>
      <c r="AG32" s="1"/>
      <c r="AH32" s="1"/>
      <c r="AI32" s="1">
        <v>7.09</v>
      </c>
    </row>
    <row r="33" spans="1:40" ht="22.5">
      <c r="A33" s="26">
        <v>24</v>
      </c>
      <c r="B33" s="238" t="s">
        <v>13</v>
      </c>
      <c r="C33" s="175">
        <v>1.5249999999999999</v>
      </c>
      <c r="D33" s="48"/>
      <c r="E33" s="48"/>
      <c r="F33" s="48"/>
      <c r="G33" s="48"/>
      <c r="H33" s="47">
        <v>1.5249999999999999</v>
      </c>
      <c r="I33" s="48"/>
      <c r="J33" s="48"/>
      <c r="K33" s="47">
        <v>1.5249999999999999</v>
      </c>
      <c r="L33" s="4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f t="shared" ref="X33:Y37" si="3">Z33+AB33</f>
        <v>2</v>
      </c>
      <c r="Y33" s="1">
        <f t="shared" si="3"/>
        <v>22.2</v>
      </c>
      <c r="Z33" s="1">
        <v>2</v>
      </c>
      <c r="AA33" s="1">
        <v>22.2</v>
      </c>
      <c r="AB33" s="1"/>
      <c r="AC33" s="1"/>
      <c r="AD33" s="1"/>
      <c r="AE33" s="1"/>
      <c r="AF33" s="1"/>
      <c r="AG33" s="1"/>
      <c r="AH33" s="1"/>
      <c r="AI33" s="1">
        <v>1.37</v>
      </c>
      <c r="AJ33" s="215"/>
    </row>
    <row r="34" spans="1:40" ht="36" customHeight="1">
      <c r="A34" s="26">
        <v>25</v>
      </c>
      <c r="B34" s="172" t="s">
        <v>316</v>
      </c>
      <c r="C34" s="175">
        <v>21.484999999999999</v>
      </c>
      <c r="D34" s="48"/>
      <c r="E34" s="48"/>
      <c r="F34" s="48"/>
      <c r="G34" s="48"/>
      <c r="H34" s="47">
        <v>21.484999999999999</v>
      </c>
      <c r="I34" s="48"/>
      <c r="J34" s="48"/>
      <c r="K34" s="47">
        <v>21.484999999999999</v>
      </c>
      <c r="L34" s="47"/>
      <c r="M34" s="47"/>
      <c r="N34" s="1"/>
      <c r="O34" s="1"/>
      <c r="P34" s="1"/>
      <c r="Q34" s="1">
        <f>U34</f>
        <v>1</v>
      </c>
      <c r="R34" s="1">
        <f>V34</f>
        <v>22.02</v>
      </c>
      <c r="S34" s="1"/>
      <c r="T34" s="1"/>
      <c r="U34" s="1">
        <v>1</v>
      </c>
      <c r="V34" s="1">
        <v>22.02</v>
      </c>
      <c r="W34" s="1"/>
      <c r="X34" s="1">
        <f t="shared" si="3"/>
        <v>15</v>
      </c>
      <c r="Y34" s="1">
        <f>AA34+AC34</f>
        <v>258.3</v>
      </c>
      <c r="Z34" s="1">
        <v>14</v>
      </c>
      <c r="AA34" s="1">
        <v>240.8</v>
      </c>
      <c r="AB34" s="1">
        <v>1</v>
      </c>
      <c r="AC34" s="1">
        <v>17.5</v>
      </c>
      <c r="AD34" s="1"/>
      <c r="AE34" s="1"/>
      <c r="AF34" s="1"/>
      <c r="AG34" s="1"/>
      <c r="AH34" s="1"/>
      <c r="AI34" s="1">
        <v>18.73</v>
      </c>
      <c r="AJ34" s="215"/>
    </row>
    <row r="35" spans="1:40" ht="38.25" customHeight="1">
      <c r="A35" s="26">
        <v>26</v>
      </c>
      <c r="B35" s="172" t="s">
        <v>14</v>
      </c>
      <c r="C35" s="70">
        <v>5.2430000000000003</v>
      </c>
      <c r="D35" s="1"/>
      <c r="E35" s="1"/>
      <c r="F35" s="1"/>
      <c r="G35" s="1"/>
      <c r="H35" s="1"/>
      <c r="I35" s="1">
        <v>5.2430000000000003</v>
      </c>
      <c r="J35" s="1"/>
      <c r="K35" s="1">
        <v>5.2430000000000003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f t="shared" si="3"/>
        <v>7</v>
      </c>
      <c r="Y35" s="1">
        <f t="shared" si="3"/>
        <v>213.5</v>
      </c>
      <c r="Z35" s="1">
        <v>7</v>
      </c>
      <c r="AA35" s="1">
        <v>213.5</v>
      </c>
      <c r="AB35" s="1"/>
      <c r="AC35" s="1"/>
      <c r="AD35" s="1"/>
      <c r="AE35" s="1"/>
      <c r="AF35" s="1"/>
      <c r="AG35" s="1"/>
      <c r="AH35" s="1"/>
      <c r="AI35" s="1">
        <v>3.84</v>
      </c>
      <c r="AJ35" s="419" t="s">
        <v>795</v>
      </c>
      <c r="AK35" s="420"/>
      <c r="AL35" s="420"/>
      <c r="AM35" s="420"/>
      <c r="AN35" s="420"/>
    </row>
    <row r="36" spans="1:40" ht="22.5">
      <c r="A36" s="26">
        <v>27</v>
      </c>
      <c r="B36" s="172" t="s">
        <v>15</v>
      </c>
      <c r="C36" s="70">
        <v>2.6960000000000002</v>
      </c>
      <c r="D36" s="1"/>
      <c r="E36" s="1"/>
      <c r="F36" s="1"/>
      <c r="G36" s="1"/>
      <c r="H36" s="1">
        <v>2.6960000000000002</v>
      </c>
      <c r="I36" s="1"/>
      <c r="J36" s="1"/>
      <c r="K36" s="1"/>
      <c r="L36" s="1">
        <v>2.6960000000000002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f t="shared" si="3"/>
        <v>4</v>
      </c>
      <c r="Y36" s="1">
        <f t="shared" si="3"/>
        <v>114.6</v>
      </c>
      <c r="Z36" s="1">
        <v>3</v>
      </c>
      <c r="AA36" s="1">
        <v>70</v>
      </c>
      <c r="AB36" s="1">
        <v>1</v>
      </c>
      <c r="AC36" s="1">
        <v>44.6</v>
      </c>
      <c r="AD36" s="1"/>
      <c r="AE36" s="1"/>
      <c r="AF36" s="1"/>
      <c r="AG36" s="1"/>
      <c r="AH36" s="1"/>
      <c r="AI36" s="1">
        <v>2.2999999999999998</v>
      </c>
    </row>
    <row r="37" spans="1:40" ht="22.5">
      <c r="A37" s="26">
        <v>28</v>
      </c>
      <c r="B37" s="172" t="s">
        <v>16</v>
      </c>
      <c r="C37" s="70">
        <v>3.5739999999999998</v>
      </c>
      <c r="D37" s="1"/>
      <c r="E37" s="1"/>
      <c r="F37" s="1"/>
      <c r="G37" s="1"/>
      <c r="H37" s="1">
        <v>3.5739999999999998</v>
      </c>
      <c r="I37" s="1"/>
      <c r="J37" s="1"/>
      <c r="K37" s="1"/>
      <c r="L37" s="1"/>
      <c r="M37" s="1">
        <v>3.5739999999999998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f t="shared" si="3"/>
        <v>5</v>
      </c>
      <c r="Y37" s="1">
        <f t="shared" si="3"/>
        <v>116.65</v>
      </c>
      <c r="Z37" s="1">
        <v>5</v>
      </c>
      <c r="AA37" s="1">
        <v>116.65</v>
      </c>
      <c r="AB37" s="1"/>
      <c r="AC37" s="1"/>
      <c r="AD37" s="1"/>
      <c r="AE37" s="1"/>
      <c r="AF37" s="1"/>
      <c r="AG37" s="1"/>
      <c r="AH37" s="1"/>
      <c r="AI37" s="1">
        <v>3.94</v>
      </c>
    </row>
    <row r="38" spans="1:40">
      <c r="A38" s="1"/>
      <c r="B38" s="70" t="s">
        <v>102</v>
      </c>
      <c r="C38" s="70">
        <f>SUM(C10:C37)</f>
        <v>201.63300000000001</v>
      </c>
      <c r="D38" s="1">
        <f t="shared" ref="D38:AH38" si="4">SUM(D10:D37)</f>
        <v>0</v>
      </c>
      <c r="E38" s="1">
        <f t="shared" si="4"/>
        <v>0</v>
      </c>
      <c r="F38" s="1">
        <f t="shared" si="4"/>
        <v>0</v>
      </c>
      <c r="G38" s="1">
        <f t="shared" si="4"/>
        <v>37.317999999999998</v>
      </c>
      <c r="H38" s="1">
        <f t="shared" si="4"/>
        <v>138.59299999999999</v>
      </c>
      <c r="I38" s="1">
        <f t="shared" si="4"/>
        <v>25.722000000000001</v>
      </c>
      <c r="J38" s="1">
        <f t="shared" si="4"/>
        <v>0</v>
      </c>
      <c r="K38" s="1">
        <f>SUM(K10:K37)</f>
        <v>160.666</v>
      </c>
      <c r="L38" s="1">
        <f t="shared" si="4"/>
        <v>20.574000000000002</v>
      </c>
      <c r="M38" s="1">
        <f>SUM(M10:M37)</f>
        <v>20.393000000000001</v>
      </c>
      <c r="N38" s="1">
        <f t="shared" si="4"/>
        <v>0</v>
      </c>
      <c r="O38" s="1">
        <f t="shared" si="4"/>
        <v>0</v>
      </c>
      <c r="P38" s="1">
        <f t="shared" si="4"/>
        <v>0</v>
      </c>
      <c r="Q38" s="1">
        <f t="shared" si="4"/>
        <v>6</v>
      </c>
      <c r="R38" s="1">
        <f t="shared" si="4"/>
        <v>146.21</v>
      </c>
      <c r="S38" s="1">
        <f t="shared" si="4"/>
        <v>0</v>
      </c>
      <c r="T38" s="1">
        <f t="shared" si="4"/>
        <v>0</v>
      </c>
      <c r="U38" s="1">
        <f t="shared" si="4"/>
        <v>6</v>
      </c>
      <c r="V38" s="1">
        <f>SUM(V10:V37)</f>
        <v>146.21</v>
      </c>
      <c r="W38" s="1">
        <f t="shared" si="4"/>
        <v>0</v>
      </c>
      <c r="X38" s="1">
        <f>SUM(X10:X37)</f>
        <v>185</v>
      </c>
      <c r="Y38" s="1">
        <f>SUM(Y10:Y37)</f>
        <v>3346.98</v>
      </c>
      <c r="Z38" s="1">
        <f t="shared" si="4"/>
        <v>164</v>
      </c>
      <c r="AA38" s="1">
        <f>SUM(AA10:AA37)</f>
        <v>2972.03</v>
      </c>
      <c r="AB38" s="1">
        <f>SUM(AB10:AB37)</f>
        <v>19</v>
      </c>
      <c r="AC38" s="1">
        <f>SUM(AC10:AC37)</f>
        <v>363.35</v>
      </c>
      <c r="AD38" s="1"/>
      <c r="AE38" s="1"/>
      <c r="AF38" s="1"/>
      <c r="AG38" s="1"/>
      <c r="AH38" s="1">
        <f t="shared" si="4"/>
        <v>0</v>
      </c>
      <c r="AI38" s="1">
        <v>191.35</v>
      </c>
    </row>
    <row r="39" spans="1:40">
      <c r="A39" s="6"/>
      <c r="K39" s="6"/>
    </row>
    <row r="40" spans="1:40">
      <c r="A40" s="22"/>
      <c r="B40" s="199"/>
      <c r="C40" s="199"/>
      <c r="D40" s="246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</row>
    <row r="41" spans="1:40">
      <c r="B41" s="199"/>
      <c r="C41" s="199"/>
      <c r="D41" s="199"/>
      <c r="E41" s="199"/>
      <c r="F41" s="199"/>
      <c r="G41" s="199"/>
      <c r="H41" s="247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</row>
    <row r="42" spans="1:40">
      <c r="A42" s="6"/>
      <c r="D42" s="6"/>
      <c r="H42" s="34"/>
      <c r="M42" s="36"/>
    </row>
    <row r="43" spans="1:40">
      <c r="A43" s="6"/>
    </row>
  </sheetData>
  <mergeCells count="23">
    <mergeCell ref="AF7:AG7"/>
    <mergeCell ref="A6:A8"/>
    <mergeCell ref="D7:D8"/>
    <mergeCell ref="U7:V7"/>
    <mergeCell ref="Q7:R7"/>
    <mergeCell ref="Q6:W6"/>
    <mergeCell ref="S7:T7"/>
    <mergeCell ref="AJ35:AN35"/>
    <mergeCell ref="AJ16:AP16"/>
    <mergeCell ref="AJ10:AN10"/>
    <mergeCell ref="AI6:AI8"/>
    <mergeCell ref="B6:B8"/>
    <mergeCell ref="C6:D6"/>
    <mergeCell ref="E6:I6"/>
    <mergeCell ref="J6:P6"/>
    <mergeCell ref="J7:L7"/>
    <mergeCell ref="M7:N7"/>
    <mergeCell ref="O7:P7"/>
    <mergeCell ref="AB7:AC7"/>
    <mergeCell ref="X6:AH6"/>
    <mergeCell ref="X7:Y7"/>
    <mergeCell ref="Z7:AA7"/>
    <mergeCell ref="AD7:AE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5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"/>
  <sheetViews>
    <sheetView zoomScale="120" zoomScaleNormal="120" workbookViewId="0">
      <selection activeCell="B10" sqref="B10:B11"/>
    </sheetView>
  </sheetViews>
  <sheetFormatPr defaultRowHeight="12.75"/>
  <cols>
    <col min="1" max="1" width="12.5703125" style="2" customWidth="1"/>
    <col min="2" max="2" width="23" style="2" customWidth="1"/>
    <col min="3" max="3" width="6.140625" style="2" bestFit="1" customWidth="1"/>
    <col min="4" max="4" width="4.7109375" style="2" customWidth="1"/>
    <col min="5" max="5" width="3.5703125" style="2" customWidth="1"/>
    <col min="6" max="6" width="6.28515625" style="2" customWidth="1"/>
    <col min="7" max="7" width="5.85546875" style="2" customWidth="1"/>
    <col min="8" max="8" width="6.85546875" style="2" customWidth="1"/>
    <col min="9" max="9" width="5.42578125" style="2" customWidth="1"/>
    <col min="10" max="10" width="4" style="2" customWidth="1"/>
    <col min="11" max="11" width="6.5703125" style="2" customWidth="1"/>
    <col min="12" max="12" width="5.85546875" style="2" bestFit="1" customWidth="1"/>
    <col min="13" max="13" width="6.140625" style="2" customWidth="1"/>
    <col min="14" max="14" width="5.85546875" style="2" bestFit="1" customWidth="1"/>
    <col min="15" max="15" width="4.7109375" style="2" customWidth="1"/>
    <col min="16" max="16" width="4.85546875" style="2" customWidth="1"/>
    <col min="17" max="17" width="11.140625" style="2" customWidth="1"/>
    <col min="18" max="18" width="5.2851562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5.85546875" style="2" customWidth="1"/>
    <col min="23" max="24" width="4" style="2" customWidth="1"/>
    <col min="25" max="25" width="6.7109375" style="2" customWidth="1"/>
    <col min="26" max="26" width="3.7109375" style="2" customWidth="1"/>
    <col min="27" max="27" width="6.7109375" style="2" customWidth="1"/>
    <col min="28" max="28" width="3" style="2" customWidth="1"/>
    <col min="29" max="29" width="4.7109375" style="2" customWidth="1"/>
    <col min="30" max="30" width="4" style="2" bestFit="1" customWidth="1"/>
    <col min="31" max="31" width="5.5703125" style="2" customWidth="1"/>
    <col min="32" max="32" width="95.28515625" style="2" customWidth="1"/>
    <col min="33" max="16384" width="9.140625" style="2"/>
  </cols>
  <sheetData>
    <row r="1" spans="1:37">
      <c r="A1" s="2" t="s">
        <v>73</v>
      </c>
    </row>
    <row r="2" spans="1:37" ht="15">
      <c r="AE2" s="10" t="s">
        <v>115</v>
      </c>
    </row>
    <row r="3" spans="1:37">
      <c r="A3" s="2" t="s">
        <v>73</v>
      </c>
    </row>
    <row r="4" spans="1:37" ht="15">
      <c r="A4" s="5" t="s">
        <v>711</v>
      </c>
    </row>
    <row r="5" spans="1:37">
      <c r="A5" s="2" t="s">
        <v>73</v>
      </c>
    </row>
    <row r="6" spans="1:37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394" t="s">
        <v>89</v>
      </c>
      <c r="Y6" s="395"/>
      <c r="Z6" s="395"/>
      <c r="AA6" s="395"/>
      <c r="AB6" s="395"/>
      <c r="AC6" s="395"/>
      <c r="AD6" s="396"/>
      <c r="AE6" s="389" t="s">
        <v>110</v>
      </c>
    </row>
    <row r="7" spans="1:37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390"/>
    </row>
    <row r="8" spans="1:37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391"/>
    </row>
    <row r="9" spans="1:37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</row>
    <row r="10" spans="1:37" ht="51" customHeight="1">
      <c r="A10" s="26">
        <v>1</v>
      </c>
      <c r="B10" s="478" t="s">
        <v>590</v>
      </c>
      <c r="C10" s="55">
        <v>13.477</v>
      </c>
      <c r="D10" s="57"/>
      <c r="E10" s="57"/>
      <c r="F10" s="57">
        <v>14.3</v>
      </c>
      <c r="G10" s="57"/>
      <c r="H10" s="57"/>
      <c r="I10" s="57"/>
      <c r="J10" s="57"/>
      <c r="K10" s="57">
        <v>14.3</v>
      </c>
      <c r="L10" s="57"/>
      <c r="M10" s="57"/>
      <c r="N10" s="57"/>
      <c r="O10" s="57"/>
      <c r="P10" s="57"/>
      <c r="Q10" s="57">
        <v>2</v>
      </c>
      <c r="R10" s="57">
        <v>195.5</v>
      </c>
      <c r="S10" s="57">
        <v>1</v>
      </c>
      <c r="T10" s="57">
        <v>78.2</v>
      </c>
      <c r="U10" s="57">
        <v>1</v>
      </c>
      <c r="V10" s="57">
        <v>117.3</v>
      </c>
      <c r="W10" s="57"/>
      <c r="X10" s="57">
        <v>11</v>
      </c>
      <c r="Y10" s="148">
        <v>302.39999999999998</v>
      </c>
      <c r="Z10" s="56">
        <v>11</v>
      </c>
      <c r="AA10" s="149">
        <v>302.39999999999998</v>
      </c>
      <c r="AB10" s="56"/>
      <c r="AC10" s="56"/>
      <c r="AD10" s="56"/>
      <c r="AE10" s="7">
        <v>19.21</v>
      </c>
      <c r="AF10" s="289" t="s">
        <v>822</v>
      </c>
      <c r="AH10" s="215"/>
      <c r="AI10" s="215"/>
      <c r="AJ10" s="215"/>
      <c r="AK10" s="215"/>
    </row>
    <row r="11" spans="1:37" ht="51" customHeight="1">
      <c r="A11" s="26" t="s">
        <v>617</v>
      </c>
      <c r="B11" s="479"/>
      <c r="C11" s="55">
        <v>0.82299999999999995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148"/>
      <c r="Z11" s="56"/>
      <c r="AA11" s="149"/>
      <c r="AB11" s="56"/>
      <c r="AC11" s="56"/>
      <c r="AD11" s="56"/>
      <c r="AE11" s="7"/>
      <c r="AF11" s="423"/>
      <c r="AG11" s="424"/>
      <c r="AH11" s="215"/>
      <c r="AI11" s="215"/>
      <c r="AJ11" s="215"/>
      <c r="AK11" s="215"/>
    </row>
    <row r="12" spans="1:37" ht="37.5" customHeight="1">
      <c r="A12" s="26">
        <v>2</v>
      </c>
      <c r="B12" s="172" t="s">
        <v>17</v>
      </c>
      <c r="C12" s="40">
        <v>12.833</v>
      </c>
      <c r="D12" s="7">
        <v>1.4</v>
      </c>
      <c r="E12" s="7"/>
      <c r="F12" s="7"/>
      <c r="G12" s="1">
        <v>11.433</v>
      </c>
      <c r="H12" s="7"/>
      <c r="I12" s="7"/>
      <c r="J12" s="7"/>
      <c r="K12" s="1">
        <v>11.433</v>
      </c>
      <c r="L12" s="7"/>
      <c r="M12" s="7"/>
      <c r="N12" s="7"/>
      <c r="O12" s="7"/>
      <c r="P12" s="7"/>
      <c r="Q12" s="7">
        <f>S12+U12</f>
        <v>1</v>
      </c>
      <c r="R12" s="7">
        <f>T12+V12</f>
        <v>56.2</v>
      </c>
      <c r="S12" s="7"/>
      <c r="T12" s="7"/>
      <c r="U12" s="7">
        <v>1</v>
      </c>
      <c r="V12" s="7">
        <v>56.2</v>
      </c>
      <c r="W12" s="7"/>
      <c r="X12" s="7">
        <f t="shared" ref="X12:Y17" si="0">Z12+AB12</f>
        <v>10</v>
      </c>
      <c r="Y12" s="7">
        <f t="shared" si="0"/>
        <v>210.05</v>
      </c>
      <c r="Z12" s="1">
        <v>10</v>
      </c>
      <c r="AA12" s="1">
        <v>210.05</v>
      </c>
      <c r="AB12" s="1"/>
      <c r="AC12" s="1"/>
      <c r="AD12" s="1"/>
      <c r="AE12" s="7">
        <v>16.91</v>
      </c>
    </row>
    <row r="13" spans="1:37" ht="15" customHeight="1">
      <c r="A13" s="26">
        <v>3</v>
      </c>
      <c r="B13" s="238" t="s">
        <v>18</v>
      </c>
      <c r="C13" s="40">
        <v>15.868</v>
      </c>
      <c r="D13" s="1"/>
      <c r="E13" s="1"/>
      <c r="F13" s="1"/>
      <c r="G13" s="40">
        <v>15.868</v>
      </c>
      <c r="H13" s="1"/>
      <c r="I13" s="1"/>
      <c r="J13" s="1"/>
      <c r="K13" s="40">
        <v>15.868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7">
        <f t="shared" si="0"/>
        <v>10</v>
      </c>
      <c r="Y13" s="7">
        <f t="shared" si="0"/>
        <v>189.22</v>
      </c>
      <c r="Z13" s="1">
        <v>10</v>
      </c>
      <c r="AA13" s="1">
        <v>189.22</v>
      </c>
      <c r="AB13" s="1"/>
      <c r="AC13" s="1"/>
      <c r="AD13" s="1"/>
      <c r="AE13" s="1">
        <v>18.5</v>
      </c>
    </row>
    <row r="14" spans="1:37" ht="31.5" customHeight="1">
      <c r="A14" s="54">
        <v>4</v>
      </c>
      <c r="B14" s="238" t="s">
        <v>19</v>
      </c>
      <c r="C14" s="40">
        <v>7.6</v>
      </c>
      <c r="D14" s="1"/>
      <c r="E14" s="1"/>
      <c r="F14" s="1"/>
      <c r="G14" s="40">
        <v>7.6</v>
      </c>
      <c r="H14" s="1"/>
      <c r="I14" s="1"/>
      <c r="J14" s="1"/>
      <c r="K14" s="40">
        <v>7.6</v>
      </c>
      <c r="L14" s="1"/>
      <c r="M14" s="1"/>
      <c r="N14" s="1"/>
      <c r="O14" s="1"/>
      <c r="P14" s="1"/>
      <c r="Q14" s="7">
        <f>S14+U14</f>
        <v>2</v>
      </c>
      <c r="R14" s="7">
        <v>140.43</v>
      </c>
      <c r="S14" s="1"/>
      <c r="T14" s="1"/>
      <c r="U14" s="1">
        <v>2</v>
      </c>
      <c r="V14" s="1">
        <v>140.43</v>
      </c>
      <c r="W14" s="1"/>
      <c r="X14" s="7">
        <f t="shared" si="0"/>
        <v>4</v>
      </c>
      <c r="Y14" s="7">
        <f t="shared" si="0"/>
        <v>81.8</v>
      </c>
      <c r="Z14" s="1">
        <v>4</v>
      </c>
      <c r="AA14" s="1">
        <v>81.8</v>
      </c>
      <c r="AB14" s="1"/>
      <c r="AC14" s="1"/>
      <c r="AD14" s="1"/>
      <c r="AE14" s="1">
        <v>10.15</v>
      </c>
      <c r="AF14" s="215"/>
    </row>
    <row r="15" spans="1:37" ht="25.5" customHeight="1">
      <c r="A15" s="26">
        <v>5</v>
      </c>
      <c r="B15" s="238" t="s">
        <v>20</v>
      </c>
      <c r="C15" s="40">
        <v>13.427</v>
      </c>
      <c r="D15" s="1"/>
      <c r="E15" s="1"/>
      <c r="F15" s="1"/>
      <c r="G15" s="1"/>
      <c r="H15" s="40">
        <v>13.427</v>
      </c>
      <c r="I15" s="1"/>
      <c r="J15" s="1"/>
      <c r="K15" s="40">
        <v>13.427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">
        <f t="shared" si="0"/>
        <v>12</v>
      </c>
      <c r="Y15" s="7">
        <f t="shared" si="0"/>
        <v>193.55</v>
      </c>
      <c r="Z15" s="1">
        <v>12</v>
      </c>
      <c r="AA15" s="1">
        <v>193.55</v>
      </c>
      <c r="AB15" s="1"/>
      <c r="AC15" s="1"/>
      <c r="AD15" s="1"/>
      <c r="AE15" s="40">
        <v>13.427</v>
      </c>
      <c r="AF15" s="229"/>
    </row>
    <row r="16" spans="1:37" ht="27.75" customHeight="1">
      <c r="A16" s="26">
        <v>6</v>
      </c>
      <c r="B16" s="238" t="s">
        <v>21</v>
      </c>
      <c r="C16" s="40">
        <v>13.605</v>
      </c>
      <c r="D16" s="7"/>
      <c r="E16" s="7"/>
      <c r="F16" s="1"/>
      <c r="G16" s="1">
        <v>13.605</v>
      </c>
      <c r="H16" s="1"/>
      <c r="I16" s="1"/>
      <c r="J16" s="1"/>
      <c r="K16" s="1">
        <v>13.605</v>
      </c>
      <c r="L16" s="1"/>
      <c r="M16" s="7"/>
      <c r="N16" s="7"/>
      <c r="O16" s="7"/>
      <c r="P16" s="7"/>
      <c r="Q16" s="7">
        <f>S16+U16</f>
        <v>1</v>
      </c>
      <c r="R16" s="7">
        <f>T16+V16</f>
        <v>69.48</v>
      </c>
      <c r="S16" s="7"/>
      <c r="T16" s="7"/>
      <c r="U16" s="7">
        <v>1</v>
      </c>
      <c r="V16" s="7">
        <v>69.48</v>
      </c>
      <c r="W16" s="7"/>
      <c r="X16" s="7">
        <f t="shared" si="0"/>
        <v>10</v>
      </c>
      <c r="Y16" s="7">
        <f t="shared" si="0"/>
        <v>171.45</v>
      </c>
      <c r="Z16" s="1">
        <v>10</v>
      </c>
      <c r="AA16" s="1">
        <v>171.45</v>
      </c>
      <c r="AB16" s="1"/>
      <c r="AC16" s="1"/>
      <c r="AD16" s="1"/>
      <c r="AE16" s="7">
        <v>14.2</v>
      </c>
      <c r="AF16" s="215"/>
    </row>
    <row r="17" spans="1:32">
      <c r="A17" s="54">
        <v>7</v>
      </c>
      <c r="B17" s="238" t="s">
        <v>22</v>
      </c>
      <c r="C17" s="40">
        <v>5.82</v>
      </c>
      <c r="D17" s="1"/>
      <c r="E17" s="1"/>
      <c r="F17" s="17"/>
      <c r="G17" s="40">
        <v>5.82</v>
      </c>
      <c r="H17" s="17"/>
      <c r="I17" s="17"/>
      <c r="J17" s="17"/>
      <c r="K17" s="40">
        <v>5.82</v>
      </c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7">
        <f t="shared" si="0"/>
        <v>7</v>
      </c>
      <c r="Y17" s="7">
        <v>196.9</v>
      </c>
      <c r="Z17" s="1">
        <v>7</v>
      </c>
      <c r="AA17" s="1">
        <v>196.9</v>
      </c>
      <c r="AB17" s="1"/>
      <c r="AC17" s="1"/>
      <c r="AD17" s="1"/>
      <c r="AE17" s="1">
        <v>6.8019999999999996</v>
      </c>
    </row>
    <row r="18" spans="1:32" ht="33.75" customHeight="1">
      <c r="A18" s="26">
        <v>8</v>
      </c>
      <c r="B18" s="238" t="s">
        <v>584</v>
      </c>
      <c r="C18" s="221">
        <v>0.77700000000000002</v>
      </c>
      <c r="D18" s="48"/>
      <c r="E18" s="48"/>
      <c r="F18" s="48"/>
      <c r="G18" s="48"/>
      <c r="H18" s="221">
        <v>0.77700000000000002</v>
      </c>
      <c r="I18" s="48"/>
      <c r="J18" s="48"/>
      <c r="K18" s="48">
        <v>0.77700000000000002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7"/>
      <c r="Y18" s="7"/>
      <c r="Z18" s="1"/>
      <c r="AA18" s="1"/>
      <c r="AB18" s="1"/>
      <c r="AC18" s="1"/>
      <c r="AD18" s="1"/>
      <c r="AE18" s="1">
        <v>0.8</v>
      </c>
    </row>
    <row r="19" spans="1:32" ht="69" customHeight="1">
      <c r="A19" s="26">
        <v>9</v>
      </c>
      <c r="B19" s="172" t="s">
        <v>550</v>
      </c>
      <c r="C19" s="221">
        <v>5.9189999999999996</v>
      </c>
      <c r="D19" s="94"/>
      <c r="E19" s="94"/>
      <c r="F19" s="94"/>
      <c r="G19" s="94"/>
      <c r="H19" s="221">
        <v>2.38</v>
      </c>
      <c r="I19" s="94"/>
      <c r="J19" s="94"/>
      <c r="K19" s="94">
        <v>2.38</v>
      </c>
      <c r="L19" s="94"/>
      <c r="M19" s="94"/>
      <c r="N19" s="7"/>
      <c r="O19" s="94">
        <v>3.5390000000000001</v>
      </c>
      <c r="P19" s="94">
        <v>3.5390000000000001</v>
      </c>
      <c r="Q19" s="7"/>
      <c r="R19" s="7"/>
      <c r="S19" s="7"/>
      <c r="T19" s="7"/>
      <c r="U19" s="7"/>
      <c r="V19" s="7"/>
      <c r="W19" s="7"/>
      <c r="X19" s="7">
        <f>Z19+AB19</f>
        <v>3</v>
      </c>
      <c r="Y19" s="7">
        <f>AA19+AC19</f>
        <v>56.5</v>
      </c>
      <c r="Z19" s="1"/>
      <c r="AA19" s="1"/>
      <c r="AB19" s="1">
        <v>3</v>
      </c>
      <c r="AC19" s="1">
        <v>56.5</v>
      </c>
      <c r="AD19" s="1"/>
      <c r="AE19" s="7">
        <v>5.9569999999999999</v>
      </c>
      <c r="AF19" s="215"/>
    </row>
    <row r="20" spans="1:32" ht="45">
      <c r="A20" s="54">
        <v>10</v>
      </c>
      <c r="B20" s="238" t="s">
        <v>551</v>
      </c>
      <c r="C20" s="221">
        <v>1.3169999999999999</v>
      </c>
      <c r="D20" s="48"/>
      <c r="E20" s="48"/>
      <c r="F20" s="48"/>
      <c r="G20" s="48"/>
      <c r="H20" s="221">
        <v>1.3169999999999999</v>
      </c>
      <c r="I20" s="48"/>
      <c r="J20" s="48"/>
      <c r="K20" s="48">
        <v>1.3169999999999999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7"/>
      <c r="Y20" s="7"/>
      <c r="Z20" s="1"/>
      <c r="AA20" s="1"/>
      <c r="AB20" s="1"/>
      <c r="AC20" s="1"/>
      <c r="AD20" s="1"/>
      <c r="AE20" s="1">
        <v>1.286</v>
      </c>
    </row>
    <row r="21" spans="1:32" ht="59.25" customHeight="1">
      <c r="A21" s="26">
        <v>11</v>
      </c>
      <c r="B21" s="238" t="s">
        <v>552</v>
      </c>
      <c r="C21" s="252">
        <v>21.327999999999999</v>
      </c>
      <c r="D21" s="48"/>
      <c r="E21" s="48"/>
      <c r="F21" s="48"/>
      <c r="G21" s="48"/>
      <c r="H21" s="221">
        <v>21.327999999999999</v>
      </c>
      <c r="I21" s="48"/>
      <c r="J21" s="48"/>
      <c r="K21" s="48">
        <v>21.327999999999999</v>
      </c>
      <c r="L21" s="1"/>
      <c r="M21" s="1"/>
      <c r="N21" s="1"/>
      <c r="O21" s="1"/>
      <c r="P21" s="1"/>
      <c r="Q21" s="1">
        <v>1</v>
      </c>
      <c r="R21" s="1">
        <v>26.52</v>
      </c>
      <c r="S21" s="1"/>
      <c r="T21" s="1"/>
      <c r="U21" s="1">
        <v>1</v>
      </c>
      <c r="V21" s="1">
        <v>26.52</v>
      </c>
      <c r="W21" s="1"/>
      <c r="X21" s="7">
        <f>Z21+AB21</f>
        <v>14</v>
      </c>
      <c r="Y21" s="7">
        <f>AA21+AC21</f>
        <v>171.5</v>
      </c>
      <c r="Z21" s="1">
        <v>13</v>
      </c>
      <c r="AA21" s="1">
        <v>156.1</v>
      </c>
      <c r="AB21" s="1">
        <v>1</v>
      </c>
      <c r="AC21" s="1">
        <v>15.4</v>
      </c>
      <c r="AD21" s="1"/>
      <c r="AE21" s="1">
        <v>15.5</v>
      </c>
      <c r="AF21" s="215" t="s">
        <v>784</v>
      </c>
    </row>
    <row r="22" spans="1:32" ht="22.5">
      <c r="A22" s="26">
        <v>12</v>
      </c>
      <c r="B22" s="172" t="s">
        <v>23</v>
      </c>
      <c r="C22" s="177">
        <v>0.49199999999999999</v>
      </c>
      <c r="D22" s="7"/>
      <c r="E22" s="7"/>
      <c r="F22" s="7"/>
      <c r="G22" s="7"/>
      <c r="H22" s="40">
        <v>0.49199999999999999</v>
      </c>
      <c r="I22" s="7"/>
      <c r="J22" s="7"/>
      <c r="K22" s="7">
        <v>0.49199999999999999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"/>
      <c r="AA22" s="1"/>
      <c r="AB22" s="1"/>
      <c r="AC22" s="1"/>
      <c r="AD22" s="1"/>
      <c r="AE22" s="7">
        <v>1.286</v>
      </c>
    </row>
    <row r="23" spans="1:32" ht="33.75">
      <c r="A23" s="26">
        <v>13</v>
      </c>
      <c r="B23" s="238" t="s">
        <v>416</v>
      </c>
      <c r="C23" s="221">
        <v>3.1789999999999998</v>
      </c>
      <c r="D23" s="48"/>
      <c r="E23" s="48"/>
      <c r="F23" s="48"/>
      <c r="G23" s="48"/>
      <c r="H23" s="221">
        <v>3.1789999999999998</v>
      </c>
      <c r="I23" s="48"/>
      <c r="J23" s="48"/>
      <c r="K23" s="48">
        <v>3.1789999999999998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7">
        <f>Z23+AB23</f>
        <v>4</v>
      </c>
      <c r="Y23" s="7">
        <f>AA23+AC23</f>
        <v>91.3</v>
      </c>
      <c r="Z23" s="1">
        <v>3</v>
      </c>
      <c r="AA23" s="1">
        <v>71</v>
      </c>
      <c r="AB23" s="1">
        <v>1</v>
      </c>
      <c r="AC23" s="1">
        <v>20.3</v>
      </c>
      <c r="AD23" s="1"/>
      <c r="AE23" s="1">
        <v>2.5710000000000002</v>
      </c>
    </row>
    <row r="24" spans="1:32" ht="48.75" customHeight="1">
      <c r="A24" s="26">
        <v>14</v>
      </c>
      <c r="B24" s="172" t="s">
        <v>589</v>
      </c>
      <c r="C24" s="221">
        <v>1.1200000000000001</v>
      </c>
      <c r="D24" s="94"/>
      <c r="E24" s="94"/>
      <c r="F24" s="94"/>
      <c r="G24" s="94"/>
      <c r="H24" s="221">
        <v>1.1200000000000001</v>
      </c>
      <c r="I24" s="94"/>
      <c r="J24" s="94"/>
      <c r="K24" s="94">
        <v>1.1200000000000001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>
        <f>Z24+AB24</f>
        <v>1</v>
      </c>
      <c r="Y24" s="7">
        <f>AA24+AC24</f>
        <v>13</v>
      </c>
      <c r="Z24" s="1">
        <v>1</v>
      </c>
      <c r="AA24" s="1">
        <v>13</v>
      </c>
      <c r="AB24" s="1"/>
      <c r="AC24" s="1"/>
      <c r="AD24" s="1"/>
      <c r="AE24" s="7">
        <v>3.2570000000000001</v>
      </c>
    </row>
    <row r="25" spans="1:32" ht="33.75" customHeight="1">
      <c r="A25" s="54">
        <v>15</v>
      </c>
      <c r="B25" s="238" t="s">
        <v>553</v>
      </c>
      <c r="C25" s="221">
        <v>3.5449999999999999</v>
      </c>
      <c r="D25" s="48"/>
      <c r="E25" s="48"/>
      <c r="F25" s="48"/>
      <c r="G25" s="48"/>
      <c r="H25" s="221">
        <v>3.5449999999999999</v>
      </c>
      <c r="I25" s="48"/>
      <c r="J25" s="48"/>
      <c r="K25" s="48">
        <v>3.5449999999999999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7"/>
      <c r="Y25" s="7"/>
      <c r="Z25" s="1"/>
      <c r="AA25" s="1"/>
      <c r="AB25" s="1"/>
      <c r="AC25" s="1"/>
      <c r="AD25" s="1"/>
      <c r="AE25" s="1">
        <v>3</v>
      </c>
    </row>
    <row r="26" spans="1:32" ht="33.75">
      <c r="A26" s="26">
        <v>16</v>
      </c>
      <c r="B26" s="238" t="s">
        <v>554</v>
      </c>
      <c r="C26" s="220">
        <v>11.045</v>
      </c>
      <c r="D26" s="48"/>
      <c r="E26" s="48"/>
      <c r="F26" s="48"/>
      <c r="G26" s="48"/>
      <c r="H26" s="220">
        <v>11.045</v>
      </c>
      <c r="I26" s="48"/>
      <c r="J26" s="48"/>
      <c r="K26" s="48">
        <v>11.045</v>
      </c>
      <c r="L26" s="1"/>
      <c r="M26" s="1"/>
      <c r="N26" s="1"/>
      <c r="O26" s="1"/>
      <c r="P26" s="1"/>
      <c r="Q26" s="7"/>
      <c r="R26" s="7"/>
      <c r="S26" s="1"/>
      <c r="T26" s="1"/>
      <c r="U26" s="1"/>
      <c r="V26" s="1"/>
      <c r="W26" s="1"/>
      <c r="X26" s="7">
        <f t="shared" ref="X26:X37" si="1">Z26+AB26</f>
        <v>6</v>
      </c>
      <c r="Y26" s="7">
        <f t="shared" ref="Y26:Y37" si="2">AA26+AC26</f>
        <v>115.4</v>
      </c>
      <c r="Z26" s="1">
        <v>5</v>
      </c>
      <c r="AA26" s="1">
        <v>102.6</v>
      </c>
      <c r="AB26" s="1">
        <v>1</v>
      </c>
      <c r="AC26" s="1">
        <v>12.8</v>
      </c>
      <c r="AD26" s="1"/>
      <c r="AE26" s="1">
        <v>9.6</v>
      </c>
    </row>
    <row r="27" spans="1:32" ht="33.75" customHeight="1">
      <c r="A27" s="26">
        <v>17</v>
      </c>
      <c r="B27" s="238" t="s">
        <v>585</v>
      </c>
      <c r="C27" s="221">
        <v>5.4050000000000002</v>
      </c>
      <c r="D27" s="48"/>
      <c r="E27" s="48"/>
      <c r="F27" s="48"/>
      <c r="G27" s="48"/>
      <c r="H27" s="221">
        <v>5.4050000000000002</v>
      </c>
      <c r="I27" s="48"/>
      <c r="J27" s="48"/>
      <c r="K27" s="48">
        <v>5.4050000000000002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7">
        <f t="shared" si="1"/>
        <v>1</v>
      </c>
      <c r="Y27" s="7">
        <f t="shared" si="2"/>
        <v>12</v>
      </c>
      <c r="Z27" s="1">
        <v>1</v>
      </c>
      <c r="AA27" s="1">
        <v>12</v>
      </c>
      <c r="AB27" s="1"/>
      <c r="AC27" s="1"/>
      <c r="AD27" s="1"/>
      <c r="AE27" s="1">
        <v>5.2</v>
      </c>
    </row>
    <row r="28" spans="1:32" ht="33.75">
      <c r="A28" s="54">
        <v>18</v>
      </c>
      <c r="B28" s="238" t="s">
        <v>555</v>
      </c>
      <c r="C28" s="221">
        <v>0.436</v>
      </c>
      <c r="D28" s="48"/>
      <c r="E28" s="48"/>
      <c r="F28" s="48"/>
      <c r="G28" s="48"/>
      <c r="H28" s="221">
        <v>0.436</v>
      </c>
      <c r="I28" s="48"/>
      <c r="J28" s="48"/>
      <c r="K28" s="48">
        <v>0.436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7">
        <f t="shared" si="1"/>
        <v>3</v>
      </c>
      <c r="Y28" s="7">
        <f t="shared" si="2"/>
        <v>41.47</v>
      </c>
      <c r="Z28" s="1">
        <v>3</v>
      </c>
      <c r="AA28" s="1">
        <v>41.47</v>
      </c>
      <c r="AB28" s="1"/>
      <c r="AC28" s="1"/>
      <c r="AD28" s="1"/>
      <c r="AE28" s="1">
        <v>0.8</v>
      </c>
    </row>
    <row r="29" spans="1:32" ht="33.75" customHeight="1">
      <c r="A29" s="26">
        <v>19</v>
      </c>
      <c r="B29" s="172" t="s">
        <v>556</v>
      </c>
      <c r="C29" s="221">
        <v>4.34</v>
      </c>
      <c r="D29" s="48"/>
      <c r="E29" s="48"/>
      <c r="F29" s="48"/>
      <c r="G29" s="48"/>
      <c r="H29" s="221">
        <v>4.34</v>
      </c>
      <c r="I29" s="48"/>
      <c r="J29" s="48"/>
      <c r="K29" s="48">
        <v>4.34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7">
        <f t="shared" si="1"/>
        <v>2</v>
      </c>
      <c r="Y29" s="7">
        <f t="shared" si="2"/>
        <v>24.5</v>
      </c>
      <c r="Z29" s="1">
        <v>2</v>
      </c>
      <c r="AA29" s="1">
        <v>24.5</v>
      </c>
      <c r="AB29" s="1"/>
      <c r="AC29" s="1"/>
      <c r="AD29" s="1"/>
      <c r="AE29" s="1">
        <v>3.5139999999999998</v>
      </c>
      <c r="AF29" s="215"/>
    </row>
    <row r="30" spans="1:32" ht="43.5" customHeight="1">
      <c r="A30" s="26">
        <v>20</v>
      </c>
      <c r="B30" s="172" t="s">
        <v>586</v>
      </c>
      <c r="C30" s="40">
        <v>7.2149999999999999</v>
      </c>
      <c r="D30" s="1"/>
      <c r="E30" s="1"/>
      <c r="F30" s="1"/>
      <c r="G30" s="1"/>
      <c r="H30" s="40">
        <v>7.2149999999999999</v>
      </c>
      <c r="I30" s="1"/>
      <c r="J30" s="31"/>
      <c r="K30" s="1">
        <v>7.2149999999999999</v>
      </c>
      <c r="L30" s="1"/>
      <c r="M30" s="1"/>
      <c r="N30" s="1"/>
      <c r="O30" s="1"/>
      <c r="P30" s="1"/>
      <c r="Q30" s="7">
        <f>S30+U30</f>
        <v>1</v>
      </c>
      <c r="R30" s="7">
        <f>T30+V30</f>
        <v>23.17</v>
      </c>
      <c r="S30" s="1"/>
      <c r="T30" s="1"/>
      <c r="U30" s="1">
        <v>1</v>
      </c>
      <c r="V30" s="1">
        <v>23.17</v>
      </c>
      <c r="W30" s="1"/>
      <c r="X30" s="7">
        <f t="shared" si="1"/>
        <v>4</v>
      </c>
      <c r="Y30" s="7">
        <f t="shared" si="2"/>
        <v>58.5</v>
      </c>
      <c r="Z30" s="1">
        <v>4</v>
      </c>
      <c r="AA30" s="1">
        <v>58.5</v>
      </c>
      <c r="AB30" s="1"/>
      <c r="AC30" s="1"/>
      <c r="AD30" s="1"/>
      <c r="AE30" s="1">
        <v>7.7140000000000004</v>
      </c>
      <c r="AF30" s="215" t="s">
        <v>734</v>
      </c>
    </row>
    <row r="31" spans="1:32" ht="56.25">
      <c r="A31" s="54">
        <v>21</v>
      </c>
      <c r="B31" s="238" t="s">
        <v>557</v>
      </c>
      <c r="C31" s="221">
        <v>2.8180000000000001</v>
      </c>
      <c r="D31" s="48"/>
      <c r="E31" s="48"/>
      <c r="F31" s="48"/>
      <c r="G31" s="48"/>
      <c r="H31" s="221">
        <v>2.8180000000000001</v>
      </c>
      <c r="I31" s="48"/>
      <c r="J31" s="48"/>
      <c r="K31" s="48">
        <v>2.8180000000000001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7">
        <f t="shared" si="1"/>
        <v>1</v>
      </c>
      <c r="Y31" s="7">
        <f t="shared" si="2"/>
        <v>17.5</v>
      </c>
      <c r="Z31" s="1">
        <v>1</v>
      </c>
      <c r="AA31" s="1">
        <v>17.5</v>
      </c>
      <c r="AB31" s="1"/>
      <c r="AC31" s="1"/>
      <c r="AD31" s="1"/>
      <c r="AE31" s="1">
        <v>2.4</v>
      </c>
      <c r="AF31" s="2" t="s">
        <v>774</v>
      </c>
    </row>
    <row r="32" spans="1:32" ht="33.75" customHeight="1">
      <c r="A32" s="26">
        <v>22</v>
      </c>
      <c r="B32" s="238" t="s">
        <v>558</v>
      </c>
      <c r="C32" s="40">
        <v>6.5910000000000002</v>
      </c>
      <c r="D32" s="7"/>
      <c r="E32" s="7"/>
      <c r="F32" s="7"/>
      <c r="G32" s="7">
        <v>1.43</v>
      </c>
      <c r="H32" s="40">
        <v>5.1609999999999996</v>
      </c>
      <c r="I32" s="7"/>
      <c r="J32" s="7"/>
      <c r="K32" s="7">
        <v>6.5910000000000002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f t="shared" si="1"/>
        <v>6</v>
      </c>
      <c r="Y32" s="7">
        <f t="shared" si="2"/>
        <v>105</v>
      </c>
      <c r="Z32" s="1">
        <v>6</v>
      </c>
      <c r="AA32" s="1">
        <v>105</v>
      </c>
      <c r="AB32" s="1"/>
      <c r="AC32" s="1"/>
      <c r="AD32" s="1"/>
      <c r="AE32" s="7">
        <v>7.0620000000000003</v>
      </c>
    </row>
    <row r="33" spans="1:37" ht="33.75">
      <c r="A33" s="26">
        <v>23</v>
      </c>
      <c r="B33" s="172" t="s">
        <v>559</v>
      </c>
      <c r="C33" s="221">
        <v>6.6050000000000004</v>
      </c>
      <c r="D33" s="48"/>
      <c r="E33" s="48"/>
      <c r="F33" s="48"/>
      <c r="G33" s="48"/>
      <c r="H33" s="221">
        <v>6.6050000000000004</v>
      </c>
      <c r="I33" s="48"/>
      <c r="J33" s="48"/>
      <c r="K33" s="48">
        <v>6.6050000000000004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7">
        <f t="shared" si="1"/>
        <v>7</v>
      </c>
      <c r="Y33" s="7">
        <f t="shared" si="2"/>
        <v>106.3</v>
      </c>
      <c r="Z33" s="1">
        <v>7</v>
      </c>
      <c r="AA33" s="1">
        <v>106.3</v>
      </c>
      <c r="AB33" s="1"/>
      <c r="AC33" s="1"/>
      <c r="AD33" s="1"/>
      <c r="AE33" s="1">
        <v>6.7</v>
      </c>
      <c r="AF33" s="215"/>
    </row>
    <row r="34" spans="1:37" ht="39" customHeight="1">
      <c r="A34" s="54">
        <v>24</v>
      </c>
      <c r="B34" s="172" t="s">
        <v>588</v>
      </c>
      <c r="C34" s="253">
        <v>1.5880000000000001</v>
      </c>
      <c r="D34" s="48"/>
      <c r="E34" s="48"/>
      <c r="F34" s="48"/>
      <c r="G34" s="48"/>
      <c r="H34" s="221">
        <v>1.5880000000000001</v>
      </c>
      <c r="I34" s="48"/>
      <c r="J34" s="48"/>
      <c r="K34" s="48">
        <v>1.5880000000000001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7">
        <f t="shared" si="1"/>
        <v>4</v>
      </c>
      <c r="Y34" s="7">
        <f t="shared" si="2"/>
        <v>72.55</v>
      </c>
      <c r="Z34" s="1">
        <v>4</v>
      </c>
      <c r="AA34" s="1">
        <v>72.55</v>
      </c>
      <c r="AB34" s="1"/>
      <c r="AC34" s="1"/>
      <c r="AD34" s="1"/>
      <c r="AE34" s="1">
        <v>1.5</v>
      </c>
      <c r="AF34" s="215"/>
    </row>
    <row r="35" spans="1:37" ht="45.75" customHeight="1">
      <c r="A35" s="26">
        <v>25</v>
      </c>
      <c r="B35" s="172" t="s">
        <v>29</v>
      </c>
      <c r="C35" s="40">
        <v>0.746</v>
      </c>
      <c r="D35" s="1"/>
      <c r="E35" s="1"/>
      <c r="F35" s="1"/>
      <c r="G35" s="1"/>
      <c r="H35" s="40">
        <v>0.746</v>
      </c>
      <c r="I35" s="1"/>
      <c r="J35" s="1"/>
      <c r="K35" s="1">
        <v>0.746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7">
        <f t="shared" si="1"/>
        <v>1</v>
      </c>
      <c r="Y35" s="7">
        <f t="shared" si="2"/>
        <v>20.82</v>
      </c>
      <c r="Z35" s="1">
        <v>1</v>
      </c>
      <c r="AA35" s="1">
        <v>20.82</v>
      </c>
      <c r="AB35" s="1"/>
      <c r="AC35" s="1"/>
      <c r="AD35" s="1"/>
      <c r="AE35" s="1">
        <v>1</v>
      </c>
    </row>
    <row r="36" spans="1:37" ht="22.5">
      <c r="A36" s="26">
        <v>26</v>
      </c>
      <c r="B36" s="238" t="s">
        <v>30</v>
      </c>
      <c r="C36" s="221">
        <v>3.3780000000000001</v>
      </c>
      <c r="D36" s="94"/>
      <c r="E36" s="94"/>
      <c r="F36" s="94"/>
      <c r="G36" s="94"/>
      <c r="H36" s="221">
        <v>3.3780000000000001</v>
      </c>
      <c r="I36" s="48"/>
      <c r="J36" s="94"/>
      <c r="K36" s="94">
        <v>3.3780000000000001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f t="shared" si="1"/>
        <v>3</v>
      </c>
      <c r="Y36" s="7">
        <f t="shared" si="2"/>
        <v>35</v>
      </c>
      <c r="Z36" s="1">
        <v>3</v>
      </c>
      <c r="AA36" s="1">
        <v>35</v>
      </c>
      <c r="AB36" s="1"/>
      <c r="AC36" s="1"/>
      <c r="AD36" s="1"/>
      <c r="AE36" s="7">
        <v>2.9</v>
      </c>
    </row>
    <row r="37" spans="1:37" ht="29.25" customHeight="1">
      <c r="A37" s="54">
        <v>27</v>
      </c>
      <c r="B37" s="172" t="s">
        <v>31</v>
      </c>
      <c r="C37" s="40">
        <v>3.3</v>
      </c>
      <c r="D37" s="1"/>
      <c r="E37" s="1"/>
      <c r="F37" s="1"/>
      <c r="G37" s="1"/>
      <c r="H37" s="40"/>
      <c r="I37" s="40">
        <v>3.3</v>
      </c>
      <c r="J37" s="1"/>
      <c r="K37" s="1">
        <v>3.3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7">
        <f t="shared" si="1"/>
        <v>3</v>
      </c>
      <c r="Y37" s="7">
        <f t="shared" si="2"/>
        <v>35.6</v>
      </c>
      <c r="Z37" s="1">
        <v>3</v>
      </c>
      <c r="AA37" s="1">
        <v>35.6</v>
      </c>
      <c r="AB37" s="1"/>
      <c r="AC37" s="1"/>
      <c r="AD37" s="1"/>
      <c r="AE37" s="1">
        <v>2.83</v>
      </c>
      <c r="AF37" s="224"/>
      <c r="AG37" s="215"/>
      <c r="AH37" s="215"/>
      <c r="AI37" s="215"/>
      <c r="AJ37" s="215"/>
      <c r="AK37" s="215"/>
    </row>
    <row r="38" spans="1:37" ht="45">
      <c r="A38" s="26">
        <v>28</v>
      </c>
      <c r="B38" s="238" t="s">
        <v>560</v>
      </c>
      <c r="C38" s="221">
        <v>4.3630000000000004</v>
      </c>
      <c r="D38" s="48"/>
      <c r="E38" s="48"/>
      <c r="F38" s="48"/>
      <c r="G38" s="48"/>
      <c r="H38" s="221">
        <v>4.3630000000000004</v>
      </c>
      <c r="I38" s="48"/>
      <c r="J38" s="48"/>
      <c r="K38" s="48">
        <v>4.3630000000000004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7">
        <f t="shared" ref="X38:Y41" si="3">Z38+AB38</f>
        <v>0</v>
      </c>
      <c r="Y38" s="7">
        <f t="shared" si="3"/>
        <v>0</v>
      </c>
      <c r="Z38" s="1"/>
      <c r="AA38" s="1"/>
      <c r="AB38" s="1"/>
      <c r="AC38" s="1"/>
      <c r="AD38" s="1"/>
      <c r="AE38" s="1">
        <v>4.3</v>
      </c>
    </row>
    <row r="39" spans="1:37">
      <c r="A39" s="26">
        <v>29</v>
      </c>
      <c r="B39" s="172" t="s">
        <v>417</v>
      </c>
      <c r="C39" s="221">
        <v>5.6589999999999998</v>
      </c>
      <c r="D39" s="48"/>
      <c r="E39" s="48"/>
      <c r="F39" s="48"/>
      <c r="G39" s="48"/>
      <c r="H39" s="221">
        <v>5.6589999999999998</v>
      </c>
      <c r="I39" s="48"/>
      <c r="J39" s="48"/>
      <c r="K39" s="48">
        <v>5.6589999999999998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7">
        <f t="shared" si="3"/>
        <v>1</v>
      </c>
      <c r="Y39" s="7">
        <f t="shared" si="3"/>
        <v>12.5</v>
      </c>
      <c r="Z39" s="1">
        <v>1</v>
      </c>
      <c r="AA39" s="1">
        <v>12.5</v>
      </c>
      <c r="AB39" s="1"/>
      <c r="AC39" s="1"/>
      <c r="AD39" s="1"/>
      <c r="AE39" s="1">
        <v>9.3000000000000007</v>
      </c>
      <c r="AF39" s="215"/>
    </row>
    <row r="40" spans="1:37" ht="22.5">
      <c r="A40" s="54">
        <v>30</v>
      </c>
      <c r="B40" s="238" t="s">
        <v>418</v>
      </c>
      <c r="C40" s="221">
        <v>7.78</v>
      </c>
      <c r="D40" s="48"/>
      <c r="E40" s="48"/>
      <c r="F40" s="48"/>
      <c r="G40" s="48"/>
      <c r="H40" s="221">
        <v>7.78</v>
      </c>
      <c r="I40" s="48"/>
      <c r="J40" s="48"/>
      <c r="K40" s="48">
        <v>7.78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7">
        <f t="shared" si="3"/>
        <v>8</v>
      </c>
      <c r="Y40" s="7">
        <f t="shared" si="3"/>
        <v>121.7</v>
      </c>
      <c r="Z40" s="1">
        <v>8</v>
      </c>
      <c r="AA40" s="1">
        <v>121.7</v>
      </c>
      <c r="AB40" s="1"/>
      <c r="AC40" s="1"/>
      <c r="AD40" s="1"/>
      <c r="AE40" s="1">
        <v>6.6689999999999996</v>
      </c>
    </row>
    <row r="41" spans="1:37" ht="22.5" customHeight="1">
      <c r="A41" s="26">
        <v>31</v>
      </c>
      <c r="B41" s="238" t="s">
        <v>561</v>
      </c>
      <c r="C41" s="221">
        <v>2.8849999999999998</v>
      </c>
      <c r="D41" s="48"/>
      <c r="E41" s="48"/>
      <c r="F41" s="48"/>
      <c r="G41" s="48"/>
      <c r="H41" s="221">
        <v>2.8849999999999998</v>
      </c>
      <c r="I41" s="48"/>
      <c r="J41" s="48"/>
      <c r="K41" s="48">
        <v>2.8849999999999998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7">
        <f t="shared" si="3"/>
        <v>2</v>
      </c>
      <c r="Y41" s="7">
        <f t="shared" si="3"/>
        <v>30.3</v>
      </c>
      <c r="Z41" s="1">
        <v>2</v>
      </c>
      <c r="AA41" s="1">
        <v>30.3</v>
      </c>
      <c r="AB41" s="1"/>
      <c r="AC41" s="1"/>
      <c r="AD41" s="1"/>
      <c r="AE41" s="1">
        <v>2.46</v>
      </c>
    </row>
    <row r="42" spans="1:37" ht="22.5">
      <c r="A42" s="26">
        <v>32</v>
      </c>
      <c r="B42" s="41" t="s">
        <v>32</v>
      </c>
      <c r="C42" s="40">
        <v>2</v>
      </c>
      <c r="D42" s="1"/>
      <c r="E42" s="1"/>
      <c r="F42" s="1"/>
      <c r="G42" s="1"/>
      <c r="H42" s="40">
        <v>2</v>
      </c>
      <c r="I42" s="1"/>
      <c r="J42" s="1"/>
      <c r="K42" s="1">
        <v>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7"/>
      <c r="Y42" s="7"/>
      <c r="Z42" s="1"/>
      <c r="AA42" s="1"/>
      <c r="AB42" s="1"/>
      <c r="AC42" s="1"/>
      <c r="AD42" s="1"/>
      <c r="AE42" s="1">
        <v>1.714</v>
      </c>
    </row>
    <row r="43" spans="1:37">
      <c r="A43" s="1"/>
      <c r="B43" s="1" t="s">
        <v>98</v>
      </c>
      <c r="C43" s="1">
        <f t="shared" ref="C43:AE43" si="4">SUM(C10:C42)</f>
        <v>197.28399999999999</v>
      </c>
      <c r="D43" s="48">
        <f t="shared" si="4"/>
        <v>1.4</v>
      </c>
      <c r="E43" s="1">
        <f t="shared" si="4"/>
        <v>0</v>
      </c>
      <c r="F43" s="48">
        <f t="shared" si="4"/>
        <v>14.3</v>
      </c>
      <c r="G43" s="1">
        <f t="shared" si="4"/>
        <v>55.756</v>
      </c>
      <c r="H43" s="48">
        <f t="shared" si="4"/>
        <v>118.989</v>
      </c>
      <c r="I43" s="48">
        <f t="shared" si="4"/>
        <v>3.3</v>
      </c>
      <c r="J43" s="48">
        <f t="shared" si="4"/>
        <v>0</v>
      </c>
      <c r="K43" s="1">
        <f t="shared" si="4"/>
        <v>192.345</v>
      </c>
      <c r="L43" s="1">
        <f t="shared" si="4"/>
        <v>0</v>
      </c>
      <c r="M43" s="1">
        <f t="shared" si="4"/>
        <v>0</v>
      </c>
      <c r="N43" s="1">
        <f t="shared" si="4"/>
        <v>0</v>
      </c>
      <c r="O43" s="1">
        <f t="shared" si="4"/>
        <v>3.5390000000000001</v>
      </c>
      <c r="P43" s="1">
        <f t="shared" si="4"/>
        <v>3.5390000000000001</v>
      </c>
      <c r="Q43" s="1">
        <f t="shared" si="4"/>
        <v>8</v>
      </c>
      <c r="R43" s="48">
        <f t="shared" si="4"/>
        <v>511.3</v>
      </c>
      <c r="S43" s="1">
        <f t="shared" si="4"/>
        <v>1</v>
      </c>
      <c r="T43" s="1">
        <f t="shared" si="4"/>
        <v>78.2</v>
      </c>
      <c r="U43" s="1">
        <f t="shared" si="4"/>
        <v>7</v>
      </c>
      <c r="V43" s="48">
        <f t="shared" si="4"/>
        <v>433.1</v>
      </c>
      <c r="W43" s="1">
        <f t="shared" si="4"/>
        <v>0</v>
      </c>
      <c r="X43" s="1">
        <f t="shared" si="4"/>
        <v>138</v>
      </c>
      <c r="Y43" s="1">
        <f t="shared" si="4"/>
        <v>2486.81</v>
      </c>
      <c r="Z43" s="1">
        <f t="shared" si="4"/>
        <v>132</v>
      </c>
      <c r="AA43" s="1">
        <f t="shared" si="4"/>
        <v>2381.81</v>
      </c>
      <c r="AB43" s="1">
        <f t="shared" si="4"/>
        <v>6</v>
      </c>
      <c r="AC43" s="1">
        <f t="shared" si="4"/>
        <v>105</v>
      </c>
      <c r="AD43" s="1">
        <f t="shared" si="4"/>
        <v>0</v>
      </c>
      <c r="AE43" s="1">
        <f t="shared" si="4"/>
        <v>208.51900000000001</v>
      </c>
    </row>
    <row r="45" spans="1:37">
      <c r="A45" s="22"/>
      <c r="B45" s="199"/>
      <c r="C45" s="199"/>
      <c r="D45" s="246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AA45" s="6"/>
    </row>
    <row r="46" spans="1:37">
      <c r="A46" s="199"/>
      <c r="B46" s="199"/>
      <c r="C46" s="199"/>
      <c r="D46" s="199"/>
      <c r="E46" s="199"/>
      <c r="F46" s="199"/>
      <c r="G46" s="199"/>
      <c r="H46" s="247"/>
      <c r="I46" s="199"/>
      <c r="J46" s="199"/>
      <c r="K46" s="199"/>
      <c r="AA46" s="6"/>
    </row>
    <row r="47" spans="1:37">
      <c r="A47" s="6"/>
      <c r="D47" s="6"/>
      <c r="H47" s="34"/>
      <c r="M47" s="36"/>
    </row>
    <row r="48" spans="1:37" ht="15.75">
      <c r="B48" s="212"/>
      <c r="C48" s="212"/>
      <c r="D48" s="199"/>
      <c r="E48" s="199"/>
      <c r="K48" s="6"/>
    </row>
    <row r="49" spans="1:5" ht="15.75" customHeight="1">
      <c r="A49" s="2" t="s">
        <v>73</v>
      </c>
      <c r="B49" s="212"/>
      <c r="C49" s="212"/>
      <c r="D49" s="199"/>
      <c r="E49" s="199"/>
    </row>
    <row r="50" spans="1:5" ht="15.75" customHeight="1">
      <c r="A50" s="6"/>
      <c r="B50" s="44"/>
      <c r="C50" s="44"/>
    </row>
    <row r="51" spans="1:5" ht="15.75" customHeight="1">
      <c r="A51" s="2" t="s">
        <v>73</v>
      </c>
      <c r="B51" s="44"/>
      <c r="C51" s="44"/>
    </row>
    <row r="52" spans="1:5" ht="15.75" customHeight="1">
      <c r="B52" s="44"/>
      <c r="C52" s="44"/>
    </row>
    <row r="53" spans="1:5" ht="15.75" customHeight="1">
      <c r="B53" s="44"/>
      <c r="C53" s="44"/>
    </row>
    <row r="54" spans="1:5" ht="15.75" customHeight="1">
      <c r="B54" s="44"/>
      <c r="C54" s="44"/>
    </row>
    <row r="55" spans="1:5" ht="15.75" customHeight="1">
      <c r="B55" s="44"/>
      <c r="C55" s="44"/>
    </row>
    <row r="56" spans="1:5" ht="15.75" customHeight="1">
      <c r="B56" s="44"/>
      <c r="C56" s="44"/>
    </row>
    <row r="57" spans="1:5" ht="15.75" customHeight="1">
      <c r="B57" s="44"/>
      <c r="C57" s="44"/>
    </row>
    <row r="58" spans="1:5" ht="15.75" customHeight="1">
      <c r="B58" s="44"/>
      <c r="C58" s="44"/>
    </row>
    <row r="59" spans="1:5" ht="15.75" customHeight="1">
      <c r="B59" s="44"/>
      <c r="C59" s="44"/>
    </row>
    <row r="60" spans="1:5" ht="15.75">
      <c r="B60" s="44"/>
      <c r="C60" s="44"/>
    </row>
    <row r="61" spans="1:5" ht="15.75">
      <c r="B61" s="44"/>
      <c r="C61" s="44"/>
    </row>
    <row r="62" spans="1:5" ht="15.75">
      <c r="B62" s="44"/>
      <c r="C62" s="44"/>
    </row>
    <row r="63" spans="1:5" ht="15.75">
      <c r="B63" s="44"/>
      <c r="C63" s="44"/>
    </row>
    <row r="64" spans="1:5" ht="15.75">
      <c r="B64" s="44"/>
      <c r="C64" s="44"/>
    </row>
    <row r="65" spans="2:3" ht="15.75">
      <c r="B65" s="44"/>
      <c r="C65" s="44"/>
    </row>
    <row r="66" spans="2:3" ht="15.75">
      <c r="B66" s="44"/>
      <c r="C66" s="44"/>
    </row>
  </sheetData>
  <mergeCells count="20">
    <mergeCell ref="B10:B11"/>
    <mergeCell ref="AF11:AG11"/>
    <mergeCell ref="X6:AD6"/>
    <mergeCell ref="X7:Y7"/>
    <mergeCell ref="Z7:AA7"/>
    <mergeCell ref="AE6:AE8"/>
    <mergeCell ref="AB7:AC7"/>
    <mergeCell ref="A6:A8"/>
    <mergeCell ref="D7:D8"/>
    <mergeCell ref="U7:V7"/>
    <mergeCell ref="Q7:R7"/>
    <mergeCell ref="Q6:W6"/>
    <mergeCell ref="S7:T7"/>
    <mergeCell ref="B6:B8"/>
    <mergeCell ref="C6:D6"/>
    <mergeCell ref="E6:I6"/>
    <mergeCell ref="J6:P6"/>
    <mergeCell ref="J7:L7"/>
    <mergeCell ref="M7:N7"/>
    <mergeCell ref="O7:P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5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4"/>
  <sheetViews>
    <sheetView zoomScale="120" zoomScaleNormal="120" workbookViewId="0">
      <selection activeCell="B16" sqref="B16"/>
    </sheetView>
  </sheetViews>
  <sheetFormatPr defaultRowHeight="12.75"/>
  <cols>
    <col min="1" max="1" width="3.5703125" style="2" customWidth="1"/>
    <col min="2" max="2" width="23" style="2" customWidth="1"/>
    <col min="3" max="3" width="6.140625" style="2" bestFit="1" customWidth="1"/>
    <col min="4" max="4" width="4.7109375" style="2" customWidth="1"/>
    <col min="5" max="6" width="3.5703125" style="2" customWidth="1"/>
    <col min="7" max="7" width="5.85546875" style="2" customWidth="1"/>
    <col min="8" max="8" width="6.140625" style="2" customWidth="1"/>
    <col min="9" max="9" width="5.28515625" style="2" customWidth="1"/>
    <col min="10" max="10" width="4.28515625" style="2" customWidth="1"/>
    <col min="11" max="11" width="5.5703125" style="2" customWidth="1"/>
    <col min="12" max="12" width="5.85546875" style="2" bestFit="1" customWidth="1"/>
    <col min="13" max="13" width="6.140625" style="2" customWidth="1"/>
    <col min="14" max="14" width="7" style="2" customWidth="1"/>
    <col min="15" max="15" width="6.42578125" style="2" customWidth="1"/>
    <col min="16" max="17" width="3.42578125" style="2" customWidth="1"/>
    <col min="18" max="18" width="5.2851562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4.85546875" style="2" customWidth="1"/>
    <col min="23" max="24" width="4" style="2" customWidth="1"/>
    <col min="25" max="25" width="5.5703125" style="2" customWidth="1"/>
    <col min="26" max="26" width="3.7109375" style="2" customWidth="1"/>
    <col min="27" max="27" width="5.7109375" style="2" customWidth="1"/>
    <col min="28" max="28" width="3" style="2" customWidth="1"/>
    <col min="29" max="29" width="4.7109375" style="2" customWidth="1"/>
    <col min="30" max="30" width="4" style="2" bestFit="1" customWidth="1"/>
    <col min="31" max="31" width="5.5703125" style="2" customWidth="1"/>
    <col min="32" max="32" width="36.85546875" style="2" customWidth="1"/>
    <col min="33" max="16384" width="9.140625" style="2"/>
  </cols>
  <sheetData>
    <row r="1" spans="1:36">
      <c r="A1" s="2" t="s">
        <v>73</v>
      </c>
    </row>
    <row r="2" spans="1:36" ht="15">
      <c r="AE2" s="10" t="s">
        <v>115</v>
      </c>
    </row>
    <row r="3" spans="1:36">
      <c r="A3" s="2" t="s">
        <v>73</v>
      </c>
    </row>
    <row r="4" spans="1:36" ht="15">
      <c r="A4" s="5" t="s">
        <v>712</v>
      </c>
    </row>
    <row r="5" spans="1:36">
      <c r="A5" s="2" t="s">
        <v>73</v>
      </c>
    </row>
    <row r="6" spans="1:36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394" t="s">
        <v>89</v>
      </c>
      <c r="Y6" s="395"/>
      <c r="Z6" s="395"/>
      <c r="AA6" s="395"/>
      <c r="AB6" s="395"/>
      <c r="AC6" s="395"/>
      <c r="AD6" s="396"/>
      <c r="AE6" s="389" t="s">
        <v>110</v>
      </c>
    </row>
    <row r="7" spans="1:36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390"/>
    </row>
    <row r="8" spans="1:36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391"/>
    </row>
    <row r="9" spans="1:36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</row>
    <row r="10" spans="1:36" ht="42" customHeight="1">
      <c r="A10" s="26">
        <v>1</v>
      </c>
      <c r="B10" s="238" t="s">
        <v>223</v>
      </c>
      <c r="C10" s="39">
        <f>41.09+D10</f>
        <v>43.09</v>
      </c>
      <c r="D10" s="1">
        <v>2</v>
      </c>
      <c r="E10" s="1"/>
      <c r="F10" s="1"/>
      <c r="G10" s="48">
        <v>41.09</v>
      </c>
      <c r="H10" s="9"/>
      <c r="I10" s="1"/>
      <c r="J10" s="1"/>
      <c r="K10" s="95">
        <v>41.09</v>
      </c>
      <c r="L10" s="1"/>
      <c r="M10" s="1"/>
      <c r="N10" s="1"/>
      <c r="O10" s="1"/>
      <c r="P10" s="1"/>
      <c r="Q10" s="1">
        <f>U10</f>
        <v>2</v>
      </c>
      <c r="R10" s="1">
        <f>V10</f>
        <v>68.3</v>
      </c>
      <c r="S10" s="1"/>
      <c r="T10" s="1"/>
      <c r="U10" s="1">
        <v>2</v>
      </c>
      <c r="V10" s="1">
        <v>68.3</v>
      </c>
      <c r="W10" s="1"/>
      <c r="X10" s="1">
        <f t="shared" ref="X10:X28" si="0">Z10+AB10</f>
        <v>34</v>
      </c>
      <c r="Y10" s="1">
        <f t="shared" ref="Y10:Y28" si="1">AA10+AC10</f>
        <v>543.79</v>
      </c>
      <c r="Z10" s="1">
        <v>32</v>
      </c>
      <c r="AA10" s="1">
        <v>516.79</v>
      </c>
      <c r="AB10" s="1">
        <v>2</v>
      </c>
      <c r="AC10" s="1">
        <v>27</v>
      </c>
      <c r="AD10" s="1"/>
      <c r="AE10" s="1">
        <v>41.4</v>
      </c>
      <c r="AF10" s="224"/>
      <c r="AG10" s="215"/>
      <c r="AH10" s="215"/>
      <c r="AI10" s="215"/>
      <c r="AJ10" s="215"/>
    </row>
    <row r="11" spans="1:36" ht="12.75" customHeight="1">
      <c r="A11" s="26">
        <v>2</v>
      </c>
      <c r="B11" s="172" t="s">
        <v>33</v>
      </c>
      <c r="C11" s="39">
        <v>7</v>
      </c>
      <c r="D11" s="1"/>
      <c r="E11" s="1"/>
      <c r="F11" s="1"/>
      <c r="G11" s="1"/>
      <c r="H11" s="9">
        <v>7</v>
      </c>
      <c r="I11" s="1"/>
      <c r="J11" s="1"/>
      <c r="K11" s="9">
        <v>7</v>
      </c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0"/>
        <v>7</v>
      </c>
      <c r="Y11" s="1">
        <f t="shared" si="1"/>
        <v>76.599999999999994</v>
      </c>
      <c r="Z11" s="1">
        <v>2</v>
      </c>
      <c r="AA11" s="1">
        <v>21</v>
      </c>
      <c r="AB11" s="1">
        <v>5</v>
      </c>
      <c r="AC11" s="1">
        <v>55.6</v>
      </c>
      <c r="AD11" s="1"/>
      <c r="AE11" s="1">
        <v>6</v>
      </c>
    </row>
    <row r="12" spans="1:36" ht="30" customHeight="1">
      <c r="A12" s="26">
        <v>3</v>
      </c>
      <c r="B12" s="172" t="s">
        <v>296</v>
      </c>
      <c r="C12" s="39">
        <v>9.1999999999999993</v>
      </c>
      <c r="D12" s="1"/>
      <c r="E12" s="1"/>
      <c r="F12" s="1"/>
      <c r="G12" s="1">
        <v>2</v>
      </c>
      <c r="H12" s="9"/>
      <c r="I12" s="1"/>
      <c r="J12" s="1"/>
      <c r="K12" s="9">
        <v>2</v>
      </c>
      <c r="L12" s="1"/>
      <c r="M12" s="1"/>
      <c r="N12" s="1"/>
      <c r="O12" s="1">
        <v>7.2</v>
      </c>
      <c r="P12" s="1"/>
      <c r="Q12" s="1"/>
      <c r="R12" s="1"/>
      <c r="S12" s="1"/>
      <c r="T12" s="1"/>
      <c r="U12" s="1"/>
      <c r="V12" s="1"/>
      <c r="W12" s="1"/>
      <c r="X12" s="1">
        <f t="shared" si="0"/>
        <v>5</v>
      </c>
      <c r="Y12" s="1">
        <f t="shared" si="1"/>
        <v>54.7</v>
      </c>
      <c r="Z12" s="1">
        <v>4</v>
      </c>
      <c r="AA12" s="1">
        <v>48.7</v>
      </c>
      <c r="AB12" s="1">
        <v>1</v>
      </c>
      <c r="AC12" s="1">
        <v>6</v>
      </c>
      <c r="AD12" s="1"/>
      <c r="AE12" s="1">
        <v>2</v>
      </c>
      <c r="AF12" s="423"/>
      <c r="AG12" s="424"/>
      <c r="AH12" s="424"/>
      <c r="AI12" s="215"/>
      <c r="AJ12" s="215"/>
    </row>
    <row r="13" spans="1:36" ht="33.75">
      <c r="A13" s="26">
        <v>4</v>
      </c>
      <c r="B13" s="238" t="s">
        <v>408</v>
      </c>
      <c r="C13" s="47">
        <v>11.135</v>
      </c>
      <c r="D13" s="48"/>
      <c r="E13" s="48"/>
      <c r="F13" s="48"/>
      <c r="G13" s="48"/>
      <c r="H13" s="47">
        <v>11.135</v>
      </c>
      <c r="I13" s="48"/>
      <c r="J13" s="48"/>
      <c r="K13" s="95">
        <v>11.135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0"/>
        <v>11</v>
      </c>
      <c r="Y13" s="1">
        <f t="shared" si="1"/>
        <v>129</v>
      </c>
      <c r="Z13" s="1">
        <v>9</v>
      </c>
      <c r="AA13" s="1">
        <v>108</v>
      </c>
      <c r="AB13" s="1">
        <v>2</v>
      </c>
      <c r="AC13" s="1">
        <v>21</v>
      </c>
      <c r="AD13" s="1"/>
      <c r="AE13" s="1">
        <v>9.6</v>
      </c>
    </row>
    <row r="14" spans="1:36" ht="39" customHeight="1">
      <c r="A14" s="26">
        <v>5</v>
      </c>
      <c r="B14" s="238" t="s">
        <v>409</v>
      </c>
      <c r="C14" s="47">
        <v>5.62</v>
      </c>
      <c r="D14" s="48"/>
      <c r="E14" s="48"/>
      <c r="F14" s="48"/>
      <c r="G14" s="48"/>
      <c r="H14" s="47">
        <v>5.62</v>
      </c>
      <c r="I14" s="48"/>
      <c r="J14" s="48"/>
      <c r="K14" s="95">
        <v>5.62</v>
      </c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8</v>
      </c>
      <c r="Y14" s="1">
        <f t="shared" si="1"/>
        <v>108.4</v>
      </c>
      <c r="Z14" s="1">
        <v>4</v>
      </c>
      <c r="AA14" s="1">
        <v>54.7</v>
      </c>
      <c r="AB14" s="1">
        <v>4</v>
      </c>
      <c r="AC14" s="1">
        <v>53.7</v>
      </c>
      <c r="AD14" s="1"/>
      <c r="AE14" s="1">
        <v>4.71</v>
      </c>
    </row>
    <row r="15" spans="1:36" ht="33.75">
      <c r="A15" s="26">
        <v>6</v>
      </c>
      <c r="B15" s="172" t="s">
        <v>34</v>
      </c>
      <c r="C15" s="47">
        <v>10.935</v>
      </c>
      <c r="D15" s="48"/>
      <c r="E15" s="48"/>
      <c r="F15" s="48"/>
      <c r="G15" s="48"/>
      <c r="H15" s="47">
        <v>10.935</v>
      </c>
      <c r="I15" s="48"/>
      <c r="J15" s="48"/>
      <c r="K15" s="95">
        <v>10.935</v>
      </c>
      <c r="L15" s="48"/>
      <c r="M15" s="48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0"/>
        <v>8</v>
      </c>
      <c r="Y15" s="1">
        <f t="shared" si="1"/>
        <v>102.5</v>
      </c>
      <c r="Z15" s="1">
        <v>8</v>
      </c>
      <c r="AA15" s="1">
        <v>102.5</v>
      </c>
      <c r="AB15" s="1"/>
      <c r="AC15" s="1"/>
      <c r="AD15" s="1"/>
      <c r="AE15" s="1">
        <v>9.23</v>
      </c>
      <c r="AF15" s="215"/>
    </row>
    <row r="16" spans="1:36" ht="33.75">
      <c r="A16" s="26">
        <v>7</v>
      </c>
      <c r="B16" s="238" t="s">
        <v>410</v>
      </c>
      <c r="C16" s="47">
        <v>2.29</v>
      </c>
      <c r="D16" s="48"/>
      <c r="E16" s="48"/>
      <c r="F16" s="48"/>
      <c r="G16" s="48"/>
      <c r="H16" s="47">
        <v>2.29</v>
      </c>
      <c r="I16" s="48"/>
      <c r="J16" s="48"/>
      <c r="K16" s="95">
        <v>2.29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0"/>
        <v>2</v>
      </c>
      <c r="Y16" s="1">
        <f t="shared" si="1"/>
        <v>21</v>
      </c>
      <c r="Z16" s="1">
        <v>1</v>
      </c>
      <c r="AA16" s="1">
        <v>11</v>
      </c>
      <c r="AB16" s="1">
        <v>1</v>
      </c>
      <c r="AC16" s="1">
        <v>10</v>
      </c>
      <c r="AD16" s="1"/>
      <c r="AE16" s="1">
        <v>1.8</v>
      </c>
    </row>
    <row r="17" spans="1:34" ht="43.5" customHeight="1">
      <c r="A17" s="26">
        <v>8</v>
      </c>
      <c r="B17" s="172" t="s">
        <v>682</v>
      </c>
      <c r="C17" s="47">
        <v>10.72</v>
      </c>
      <c r="D17" s="48"/>
      <c r="E17" s="48"/>
      <c r="F17" s="48"/>
      <c r="G17" s="48"/>
      <c r="H17" s="47">
        <v>10.72</v>
      </c>
      <c r="I17" s="48"/>
      <c r="J17" s="48"/>
      <c r="K17" s="95">
        <v>10.72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0"/>
        <v>9</v>
      </c>
      <c r="Y17" s="1">
        <f t="shared" si="1"/>
        <v>90.2</v>
      </c>
      <c r="Z17" s="1">
        <v>9</v>
      </c>
      <c r="AA17" s="1">
        <v>90.2</v>
      </c>
      <c r="AB17" s="1"/>
      <c r="AC17" s="1"/>
      <c r="AD17" s="1"/>
      <c r="AE17" s="1">
        <v>12.39</v>
      </c>
      <c r="AF17" s="215"/>
    </row>
    <row r="18" spans="1:34" ht="22.5">
      <c r="A18" s="26">
        <v>9</v>
      </c>
      <c r="B18" s="238" t="s">
        <v>411</v>
      </c>
      <c r="C18" s="47">
        <v>16.655000000000001</v>
      </c>
      <c r="D18" s="48"/>
      <c r="E18" s="48"/>
      <c r="F18" s="48"/>
      <c r="G18" s="48"/>
      <c r="H18" s="47">
        <v>16.655000000000001</v>
      </c>
      <c r="I18" s="48"/>
      <c r="J18" s="48"/>
      <c r="K18" s="95">
        <v>16.655000000000001</v>
      </c>
      <c r="L18" s="1"/>
      <c r="M18" s="1"/>
      <c r="N18" s="1"/>
      <c r="O18" s="1"/>
      <c r="P18" s="1"/>
      <c r="Q18" s="37"/>
      <c r="R18" s="37"/>
      <c r="S18" s="1"/>
      <c r="T18" s="1"/>
      <c r="U18" s="1"/>
      <c r="V18" s="1"/>
      <c r="W18" s="1"/>
      <c r="X18" s="1">
        <f t="shared" si="0"/>
        <v>16</v>
      </c>
      <c r="Y18" s="1">
        <f t="shared" si="1"/>
        <v>293.89999999999998</v>
      </c>
      <c r="Z18" s="1">
        <v>15</v>
      </c>
      <c r="AA18" s="1">
        <v>256.89999999999998</v>
      </c>
      <c r="AB18" s="1">
        <v>1</v>
      </c>
      <c r="AC18" s="1">
        <v>37</v>
      </c>
      <c r="AD18" s="1"/>
      <c r="AE18" s="1">
        <v>14.33</v>
      </c>
    </row>
    <row r="19" spans="1:34" ht="67.5">
      <c r="A19" s="26">
        <v>10</v>
      </c>
      <c r="B19" s="238" t="s">
        <v>683</v>
      </c>
      <c r="C19" s="47">
        <v>11.6</v>
      </c>
      <c r="D19" s="48"/>
      <c r="E19" s="48"/>
      <c r="F19" s="48"/>
      <c r="G19" s="48"/>
      <c r="H19" s="47">
        <v>11.6</v>
      </c>
      <c r="I19" s="48"/>
      <c r="J19" s="48"/>
      <c r="K19" s="95">
        <v>11.6</v>
      </c>
      <c r="L19" s="1"/>
      <c r="M19" s="1"/>
      <c r="N19" s="1"/>
      <c r="O19" s="1"/>
      <c r="P19" s="1"/>
      <c r="Q19" s="37">
        <f>U19</f>
        <v>1</v>
      </c>
      <c r="R19" s="37">
        <f>V19</f>
        <v>44.68</v>
      </c>
      <c r="S19" s="1"/>
      <c r="T19" s="1"/>
      <c r="U19" s="1">
        <v>1</v>
      </c>
      <c r="V19" s="1">
        <v>44.68</v>
      </c>
      <c r="W19" s="1"/>
      <c r="X19" s="1">
        <f t="shared" si="0"/>
        <v>4</v>
      </c>
      <c r="Y19" s="1">
        <f t="shared" si="1"/>
        <v>79.599999999999994</v>
      </c>
      <c r="Z19" s="1">
        <v>4</v>
      </c>
      <c r="AA19" s="1">
        <v>79.599999999999994</v>
      </c>
      <c r="AB19" s="1"/>
      <c r="AC19" s="1"/>
      <c r="AD19" s="1"/>
      <c r="AE19" s="1">
        <v>9.9600000000000009</v>
      </c>
      <c r="AF19" s="215" t="s">
        <v>735</v>
      </c>
    </row>
    <row r="20" spans="1:34" ht="64.5" customHeight="1">
      <c r="A20" s="26">
        <v>11</v>
      </c>
      <c r="B20" s="172" t="s">
        <v>684</v>
      </c>
      <c r="C20" s="47">
        <v>5.6829999999999998</v>
      </c>
      <c r="D20" s="48"/>
      <c r="E20" s="48"/>
      <c r="F20" s="48"/>
      <c r="G20" s="48"/>
      <c r="H20" s="47">
        <v>5.6829999999999998</v>
      </c>
      <c r="I20" s="48"/>
      <c r="J20" s="48"/>
      <c r="K20" s="95">
        <v>5.6829999999999998</v>
      </c>
      <c r="L20" s="9"/>
      <c r="M20" s="1"/>
      <c r="N20" s="1"/>
      <c r="O20" s="1"/>
      <c r="P20" s="1"/>
      <c r="Q20" s="37">
        <f>U20</f>
        <v>1</v>
      </c>
      <c r="R20" s="37">
        <f>V20</f>
        <v>41.15</v>
      </c>
      <c r="S20" s="1"/>
      <c r="T20" s="1"/>
      <c r="U20" s="1">
        <v>1</v>
      </c>
      <c r="V20" s="1">
        <v>41.15</v>
      </c>
      <c r="W20" s="1"/>
      <c r="X20" s="1">
        <f t="shared" si="0"/>
        <v>1</v>
      </c>
      <c r="Y20" s="1">
        <f t="shared" si="1"/>
        <v>10.199999999999999</v>
      </c>
      <c r="Z20" s="1">
        <v>1</v>
      </c>
      <c r="AA20" s="1">
        <v>10.199999999999999</v>
      </c>
      <c r="AB20" s="1"/>
      <c r="AC20" s="1"/>
      <c r="AD20" s="1"/>
      <c r="AE20" s="1">
        <v>4.8</v>
      </c>
      <c r="AF20" s="215"/>
    </row>
    <row r="21" spans="1:34" ht="56.25">
      <c r="A21" s="26">
        <v>12</v>
      </c>
      <c r="B21" s="172" t="s">
        <v>685</v>
      </c>
      <c r="C21" s="39">
        <v>2.7050000000000001</v>
      </c>
      <c r="D21" s="1"/>
      <c r="E21" s="1"/>
      <c r="F21" s="1"/>
      <c r="G21" s="1"/>
      <c r="H21" s="39">
        <v>2.7050000000000001</v>
      </c>
      <c r="I21" s="1"/>
      <c r="J21" s="1"/>
      <c r="K21" s="9">
        <v>2.7050000000000001</v>
      </c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0"/>
        <v>2</v>
      </c>
      <c r="Y21" s="1">
        <f t="shared" si="1"/>
        <v>20</v>
      </c>
      <c r="Z21" s="1">
        <v>2</v>
      </c>
      <c r="AA21" s="1">
        <v>20</v>
      </c>
      <c r="AB21" s="1"/>
      <c r="AC21" s="1"/>
      <c r="AD21" s="1"/>
      <c r="AE21" s="1">
        <v>2.2799999999999998</v>
      </c>
      <c r="AF21" s="215"/>
    </row>
    <row r="22" spans="1:34" ht="42.75" customHeight="1">
      <c r="A22" s="26">
        <v>13</v>
      </c>
      <c r="B22" s="280" t="s">
        <v>166</v>
      </c>
      <c r="C22" s="39">
        <v>14.821999999999999</v>
      </c>
      <c r="D22" s="1"/>
      <c r="E22" s="1"/>
      <c r="F22" s="1"/>
      <c r="G22" s="1"/>
      <c r="H22" s="39">
        <v>14.821999999999999</v>
      </c>
      <c r="I22" s="1"/>
      <c r="J22" s="1"/>
      <c r="K22" s="9">
        <v>14.821999999999999</v>
      </c>
      <c r="L22" s="9"/>
      <c r="M22" s="1"/>
      <c r="N22" s="1"/>
      <c r="O22" s="1"/>
      <c r="P22" s="1"/>
      <c r="Q22" s="37">
        <f>U22</f>
        <v>2</v>
      </c>
      <c r="R22" s="37">
        <v>102.68</v>
      </c>
      <c r="S22" s="1"/>
      <c r="T22" s="1"/>
      <c r="U22" s="1">
        <v>2</v>
      </c>
      <c r="V22" s="1">
        <v>102.68</v>
      </c>
      <c r="W22" s="1"/>
      <c r="X22" s="1">
        <f t="shared" si="0"/>
        <v>8</v>
      </c>
      <c r="Y22" s="1">
        <f t="shared" si="1"/>
        <v>83.4</v>
      </c>
      <c r="Z22" s="1">
        <v>7</v>
      </c>
      <c r="AA22" s="1">
        <v>71.2</v>
      </c>
      <c r="AB22" s="1">
        <v>1</v>
      </c>
      <c r="AC22" s="1">
        <v>12.2</v>
      </c>
      <c r="AD22" s="1"/>
      <c r="AE22" s="1">
        <v>12.87</v>
      </c>
      <c r="AF22" s="423"/>
      <c r="AG22" s="424"/>
      <c r="AH22" s="424"/>
    </row>
    <row r="23" spans="1:34" ht="49.5" customHeight="1">
      <c r="A23" s="26">
        <v>14</v>
      </c>
      <c r="B23" s="172" t="s">
        <v>689</v>
      </c>
      <c r="C23" s="39">
        <f>H23+I23</f>
        <v>1.38</v>
      </c>
      <c r="D23" s="1"/>
      <c r="E23" s="1"/>
      <c r="F23" s="1"/>
      <c r="G23" s="1"/>
      <c r="H23" s="39">
        <v>0.29599999999999999</v>
      </c>
      <c r="I23" s="9">
        <v>1.0840000000000001</v>
      </c>
      <c r="J23" s="1"/>
      <c r="K23" s="9">
        <v>0.29599999999999999</v>
      </c>
      <c r="L23" s="1"/>
      <c r="M23" s="1">
        <v>1.0840000000000001</v>
      </c>
      <c r="N23" s="1"/>
      <c r="O23" s="1"/>
      <c r="P23" s="1"/>
      <c r="Q23" s="37"/>
      <c r="R23" s="37"/>
      <c r="S23" s="1"/>
      <c r="T23" s="1"/>
      <c r="U23" s="1"/>
      <c r="V23" s="1"/>
      <c r="W23" s="1"/>
      <c r="X23" s="1">
        <f t="shared" si="0"/>
        <v>1</v>
      </c>
      <c r="Y23" s="1">
        <f t="shared" si="1"/>
        <v>10</v>
      </c>
      <c r="Z23" s="1">
        <v>1</v>
      </c>
      <c r="AA23" s="1">
        <v>10</v>
      </c>
      <c r="AB23" s="1"/>
      <c r="AC23" s="1"/>
      <c r="AD23" s="1"/>
      <c r="AE23" s="1">
        <v>1.03</v>
      </c>
      <c r="AF23" s="215"/>
    </row>
    <row r="24" spans="1:34" ht="65.25" customHeight="1">
      <c r="A24" s="26">
        <v>15</v>
      </c>
      <c r="B24" s="238" t="s">
        <v>686</v>
      </c>
      <c r="C24" s="47">
        <v>5.1760000000000002</v>
      </c>
      <c r="D24" s="48"/>
      <c r="E24" s="48"/>
      <c r="F24" s="48"/>
      <c r="G24" s="48"/>
      <c r="H24" s="47">
        <v>5.1760000000000002</v>
      </c>
      <c r="I24" s="48"/>
      <c r="J24" s="48"/>
      <c r="K24" s="95">
        <v>5.1760000000000002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0"/>
        <v>6</v>
      </c>
      <c r="Y24" s="1">
        <f t="shared" si="1"/>
        <v>79.900000000000006</v>
      </c>
      <c r="Z24" s="1">
        <v>6</v>
      </c>
      <c r="AA24" s="1">
        <v>79.900000000000006</v>
      </c>
      <c r="AB24" s="1"/>
      <c r="AC24" s="1"/>
      <c r="AD24" s="1"/>
      <c r="AE24" s="1">
        <v>4.71</v>
      </c>
      <c r="AF24" s="215"/>
    </row>
    <row r="25" spans="1:34" ht="68.25" customHeight="1">
      <c r="A25" s="26">
        <v>16</v>
      </c>
      <c r="B25" s="238" t="s">
        <v>687</v>
      </c>
      <c r="C25" s="47">
        <v>1.97</v>
      </c>
      <c r="D25" s="48"/>
      <c r="E25" s="48"/>
      <c r="F25" s="48"/>
      <c r="G25" s="48"/>
      <c r="H25" s="47">
        <v>1.97</v>
      </c>
      <c r="I25" s="48"/>
      <c r="J25" s="48"/>
      <c r="K25" s="95">
        <v>1.97</v>
      </c>
      <c r="L25" s="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0"/>
        <v>3</v>
      </c>
      <c r="Y25" s="1">
        <f t="shared" si="1"/>
        <v>30</v>
      </c>
      <c r="Z25" s="1">
        <v>3</v>
      </c>
      <c r="AA25" s="1">
        <v>30</v>
      </c>
      <c r="AB25" s="1"/>
      <c r="AC25" s="1"/>
      <c r="AD25" s="1"/>
      <c r="AE25" s="1">
        <v>1.76</v>
      </c>
      <c r="AF25" s="215"/>
    </row>
    <row r="26" spans="1:34" ht="22.5">
      <c r="A26" s="26">
        <v>17</v>
      </c>
      <c r="B26" s="172" t="s">
        <v>37</v>
      </c>
      <c r="C26" s="39">
        <v>2</v>
      </c>
      <c r="D26" s="1"/>
      <c r="E26" s="1"/>
      <c r="F26" s="1"/>
      <c r="G26" s="1"/>
      <c r="H26" s="39">
        <v>2</v>
      </c>
      <c r="I26" s="9"/>
      <c r="J26" s="1"/>
      <c r="K26" s="9">
        <v>2</v>
      </c>
      <c r="L26" s="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0"/>
        <v>3</v>
      </c>
      <c r="Y26" s="1">
        <f t="shared" si="1"/>
        <v>39.200000000000003</v>
      </c>
      <c r="Z26" s="1">
        <v>3</v>
      </c>
      <c r="AA26" s="1">
        <v>39.200000000000003</v>
      </c>
      <c r="AB26" s="1"/>
      <c r="AC26" s="1"/>
      <c r="AD26" s="1"/>
      <c r="AE26" s="1">
        <v>1.71</v>
      </c>
    </row>
    <row r="27" spans="1:34" ht="28.5" customHeight="1">
      <c r="A27" s="160">
        <v>18</v>
      </c>
      <c r="B27" s="172" t="s">
        <v>439</v>
      </c>
      <c r="C27" s="39">
        <v>22.207999999999998</v>
      </c>
      <c r="D27" s="1"/>
      <c r="E27" s="1"/>
      <c r="F27" s="1"/>
      <c r="G27" s="1"/>
      <c r="H27" s="39">
        <v>22.207999999999998</v>
      </c>
      <c r="I27" s="9"/>
      <c r="J27" s="48"/>
      <c r="K27" s="9">
        <v>22.207999999999998</v>
      </c>
      <c r="L27" s="9"/>
      <c r="M27" s="1"/>
      <c r="N27" s="1"/>
      <c r="O27" s="1"/>
      <c r="P27" s="1"/>
      <c r="Q27" s="37">
        <f>U27</f>
        <v>2</v>
      </c>
      <c r="R27" s="37">
        <f>V27</f>
        <v>65.900000000000006</v>
      </c>
      <c r="S27" s="1"/>
      <c r="T27" s="1"/>
      <c r="U27" s="1">
        <v>2</v>
      </c>
      <c r="V27" s="1">
        <v>65.900000000000006</v>
      </c>
      <c r="W27" s="1"/>
      <c r="X27" s="1">
        <f t="shared" si="0"/>
        <v>23</v>
      </c>
      <c r="Y27" s="1">
        <f t="shared" si="1"/>
        <v>455.1</v>
      </c>
      <c r="Z27" s="1">
        <v>23</v>
      </c>
      <c r="AA27" s="1">
        <v>455.1</v>
      </c>
      <c r="AB27" s="1"/>
      <c r="AC27" s="1"/>
      <c r="AD27" s="1"/>
      <c r="AE27" s="1">
        <v>19.07</v>
      </c>
      <c r="AF27" s="423"/>
      <c r="AG27" s="424"/>
    </row>
    <row r="28" spans="1:34" ht="22.5">
      <c r="A28" s="54">
        <v>19</v>
      </c>
      <c r="B28" s="172" t="s">
        <v>167</v>
      </c>
      <c r="C28" s="67">
        <v>2.52</v>
      </c>
      <c r="D28" s="56"/>
      <c r="E28" s="56"/>
      <c r="F28" s="56"/>
      <c r="G28" s="56"/>
      <c r="H28" s="64">
        <v>2.52</v>
      </c>
      <c r="I28" s="65"/>
      <c r="J28" s="56"/>
      <c r="K28" s="65">
        <v>2.52</v>
      </c>
      <c r="L28" s="65"/>
      <c r="M28" s="56"/>
      <c r="N28" s="56"/>
      <c r="O28" s="56"/>
      <c r="P28" s="56"/>
      <c r="Q28" s="66"/>
      <c r="R28" s="66"/>
      <c r="S28" s="56"/>
      <c r="T28" s="56"/>
      <c r="U28" s="56"/>
      <c r="V28" s="56"/>
      <c r="W28" s="56"/>
      <c r="X28" s="56">
        <f t="shared" si="0"/>
        <v>2</v>
      </c>
      <c r="Y28" s="56">
        <f t="shared" si="1"/>
        <v>31.7</v>
      </c>
      <c r="Z28" s="56">
        <v>2</v>
      </c>
      <c r="AA28" s="56">
        <v>31.7</v>
      </c>
      <c r="AB28" s="56"/>
      <c r="AC28" s="56"/>
      <c r="AD28" s="56"/>
      <c r="AE28" s="1">
        <v>2.16</v>
      </c>
      <c r="AF28" s="215"/>
    </row>
    <row r="29" spans="1:34">
      <c r="A29" s="1"/>
      <c r="B29" s="1" t="s">
        <v>102</v>
      </c>
      <c r="C29" s="1">
        <f>SUM(C10:C28)</f>
        <v>186.709</v>
      </c>
      <c r="D29" s="31">
        <f t="shared" ref="D29:AE29" si="2">SUM(D10:D28)</f>
        <v>2</v>
      </c>
      <c r="E29" s="61">
        <f t="shared" si="2"/>
        <v>0</v>
      </c>
      <c r="F29" s="1">
        <f t="shared" si="2"/>
        <v>0</v>
      </c>
      <c r="G29" s="1">
        <f t="shared" si="2"/>
        <v>43.09</v>
      </c>
      <c r="H29" s="1">
        <f t="shared" si="2"/>
        <v>133.33500000000001</v>
      </c>
      <c r="I29" s="1">
        <f t="shared" si="2"/>
        <v>1.0840000000000001</v>
      </c>
      <c r="J29" s="1">
        <f t="shared" si="2"/>
        <v>0</v>
      </c>
      <c r="K29" s="1">
        <f t="shared" si="2"/>
        <v>176.42500000000001</v>
      </c>
      <c r="L29" s="1">
        <f t="shared" si="2"/>
        <v>0</v>
      </c>
      <c r="M29" s="1">
        <f t="shared" si="2"/>
        <v>1.0840000000000001</v>
      </c>
      <c r="N29" s="1">
        <f t="shared" si="2"/>
        <v>0</v>
      </c>
      <c r="O29" s="48">
        <f t="shared" si="2"/>
        <v>7.2</v>
      </c>
      <c r="P29" s="1">
        <f t="shared" si="2"/>
        <v>0</v>
      </c>
      <c r="Q29" s="1">
        <f t="shared" si="2"/>
        <v>8</v>
      </c>
      <c r="R29" s="1">
        <f t="shared" si="2"/>
        <v>322.70999999999998</v>
      </c>
      <c r="S29" s="1">
        <f t="shared" si="2"/>
        <v>0</v>
      </c>
      <c r="T29" s="1">
        <f t="shared" si="2"/>
        <v>0</v>
      </c>
      <c r="U29" s="1">
        <f t="shared" si="2"/>
        <v>8</v>
      </c>
      <c r="V29" s="1">
        <f t="shared" si="2"/>
        <v>322.70999999999998</v>
      </c>
      <c r="W29" s="1">
        <f t="shared" si="2"/>
        <v>0</v>
      </c>
      <c r="X29" s="1">
        <f t="shared" si="2"/>
        <v>153</v>
      </c>
      <c r="Y29" s="1">
        <f t="shared" si="2"/>
        <v>2259.19</v>
      </c>
      <c r="Z29" s="1">
        <f t="shared" si="2"/>
        <v>136</v>
      </c>
      <c r="AA29" s="1">
        <f t="shared" si="2"/>
        <v>2036.69</v>
      </c>
      <c r="AB29" s="1">
        <f t="shared" si="2"/>
        <v>17</v>
      </c>
      <c r="AC29" s="1">
        <f t="shared" si="2"/>
        <v>222.5</v>
      </c>
      <c r="AD29" s="1">
        <f t="shared" si="2"/>
        <v>0</v>
      </c>
      <c r="AE29" s="1">
        <f t="shared" si="2"/>
        <v>161.81</v>
      </c>
    </row>
    <row r="30" spans="1:34">
      <c r="A30" s="2" t="s">
        <v>73</v>
      </c>
    </row>
    <row r="31" spans="1:34">
      <c r="A31" s="22"/>
      <c r="D31" s="22"/>
    </row>
    <row r="32" spans="1:34">
      <c r="H32" s="34"/>
    </row>
    <row r="33" spans="1:13">
      <c r="A33" s="6"/>
      <c r="D33" s="6"/>
      <c r="H33" s="34"/>
      <c r="M33" s="36"/>
    </row>
    <row r="34" spans="1:13">
      <c r="A34" s="6"/>
      <c r="K34" s="6"/>
    </row>
    <row r="35" spans="1:13">
      <c r="A35" s="2" t="s">
        <v>73</v>
      </c>
    </row>
    <row r="36" spans="1:13">
      <c r="A36" s="6"/>
    </row>
    <row r="37" spans="1:13">
      <c r="A37" s="2" t="s">
        <v>73</v>
      </c>
    </row>
    <row r="174" spans="2:2">
      <c r="B174" s="2" t="s">
        <v>207</v>
      </c>
    </row>
  </sheetData>
  <mergeCells count="21">
    <mergeCell ref="A6:A8"/>
    <mergeCell ref="D7:D8"/>
    <mergeCell ref="U7:V7"/>
    <mergeCell ref="Q7:R7"/>
    <mergeCell ref="Q6:W6"/>
    <mergeCell ref="S7:T7"/>
    <mergeCell ref="AF27:AG27"/>
    <mergeCell ref="AF22:AH22"/>
    <mergeCell ref="AE6:AE8"/>
    <mergeCell ref="B6:B8"/>
    <mergeCell ref="C6:D6"/>
    <mergeCell ref="E6:I6"/>
    <mergeCell ref="J6:P6"/>
    <mergeCell ref="J7:L7"/>
    <mergeCell ref="M7:N7"/>
    <mergeCell ref="O7:P7"/>
    <mergeCell ref="AB7:AC7"/>
    <mergeCell ref="X6:AD6"/>
    <mergeCell ref="X7:Y7"/>
    <mergeCell ref="Z7:AA7"/>
    <mergeCell ref="AF12:AH12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61" fitToHeight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opLeftCell="C1" zoomScale="120" zoomScaleNormal="120" workbookViewId="0">
      <pane ySplit="8" topLeftCell="A45" activePane="bottomLeft" state="frozen"/>
      <selection pane="bottomLeft" activeCell="AJ49" sqref="AJ49"/>
    </sheetView>
  </sheetViews>
  <sheetFormatPr defaultRowHeight="12.75"/>
  <cols>
    <col min="1" max="1" width="9" style="2" customWidth="1"/>
    <col min="2" max="2" width="27" style="2" customWidth="1"/>
    <col min="3" max="3" width="6.5703125" style="2" bestFit="1" customWidth="1"/>
    <col min="4" max="4" width="4.7109375" style="2" customWidth="1"/>
    <col min="5" max="5" width="5.28515625" style="2" customWidth="1"/>
    <col min="6" max="6" width="3.85546875" style="2" customWidth="1"/>
    <col min="7" max="7" width="5.85546875" style="2" customWidth="1"/>
    <col min="8" max="8" width="7" style="2" customWidth="1"/>
    <col min="9" max="9" width="5.42578125" style="2" customWidth="1"/>
    <col min="10" max="10" width="5.7109375" style="2" customWidth="1"/>
    <col min="11" max="11" width="5.5703125" style="2" customWidth="1"/>
    <col min="12" max="12" width="5.85546875" style="2" bestFit="1" customWidth="1"/>
    <col min="13" max="13" width="6.140625" style="2" customWidth="1"/>
    <col min="14" max="14" width="3.85546875" style="2" customWidth="1"/>
    <col min="15" max="15" width="4.140625" style="2" customWidth="1"/>
    <col min="16" max="16" width="4.7109375" style="2" customWidth="1"/>
    <col min="17" max="17" width="3.42578125" style="2" customWidth="1"/>
    <col min="18" max="18" width="5.8554687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5.85546875" style="2" customWidth="1"/>
    <col min="23" max="24" width="4" style="2" customWidth="1"/>
    <col min="25" max="25" width="6.42578125" style="2" customWidth="1"/>
    <col min="26" max="26" width="3.7109375" style="2" customWidth="1"/>
    <col min="27" max="27" width="5.7109375" style="2" customWidth="1"/>
    <col min="28" max="28" width="3" style="2" customWidth="1"/>
    <col min="29" max="29" width="4.7109375" style="2" customWidth="1"/>
    <col min="30" max="30" width="4" style="2" bestFit="1" customWidth="1"/>
    <col min="31" max="33" width="4" style="2" customWidth="1"/>
    <col min="34" max="34" width="5.140625" style="2" customWidth="1"/>
    <col min="35" max="35" width="7.28515625" style="2" customWidth="1"/>
    <col min="36" max="36" width="59.5703125" style="2" customWidth="1"/>
    <col min="37" max="16384" width="9.140625" style="2"/>
  </cols>
  <sheetData>
    <row r="1" spans="1:36">
      <c r="A1" s="2" t="s">
        <v>73</v>
      </c>
    </row>
    <row r="2" spans="1:36" ht="15">
      <c r="AI2" s="10" t="s">
        <v>115</v>
      </c>
    </row>
    <row r="3" spans="1:36">
      <c r="A3" s="2" t="s">
        <v>73</v>
      </c>
    </row>
    <row r="4" spans="1:36" ht="15">
      <c r="A4" s="5" t="s">
        <v>713</v>
      </c>
    </row>
    <row r="5" spans="1:36">
      <c r="A5" s="2" t="s">
        <v>73</v>
      </c>
    </row>
    <row r="6" spans="1:36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402" t="s">
        <v>89</v>
      </c>
      <c r="Y6" s="403"/>
      <c r="Z6" s="403"/>
      <c r="AA6" s="403"/>
      <c r="AB6" s="403"/>
      <c r="AC6" s="403"/>
      <c r="AD6" s="403"/>
      <c r="AE6" s="403"/>
      <c r="AF6" s="403"/>
      <c r="AG6" s="403"/>
      <c r="AH6" s="404"/>
      <c r="AI6" s="389" t="s">
        <v>110</v>
      </c>
    </row>
    <row r="7" spans="1:36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435" t="s">
        <v>420</v>
      </c>
      <c r="AF7" s="435"/>
      <c r="AG7" s="435" t="s">
        <v>421</v>
      </c>
      <c r="AH7" s="435"/>
      <c r="AI7" s="390"/>
    </row>
    <row r="8" spans="1:36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234" t="s">
        <v>422</v>
      </c>
      <c r="AF8" s="234" t="s">
        <v>423</v>
      </c>
      <c r="AG8" s="234" t="s">
        <v>422</v>
      </c>
      <c r="AH8" s="234" t="s">
        <v>423</v>
      </c>
      <c r="AI8" s="391"/>
    </row>
    <row r="9" spans="1:36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/>
      <c r="AF9" s="9"/>
      <c r="AG9" s="9"/>
      <c r="AH9" s="9"/>
      <c r="AI9" s="9">
        <v>31</v>
      </c>
    </row>
    <row r="10" spans="1:36" ht="22.5">
      <c r="A10" s="26">
        <v>1</v>
      </c>
      <c r="B10" s="238" t="s">
        <v>168</v>
      </c>
      <c r="C10" s="175">
        <v>34.880000000000003</v>
      </c>
      <c r="D10" s="169"/>
      <c r="E10" s="169"/>
      <c r="F10" s="169"/>
      <c r="G10" s="175">
        <v>34.880000000000003</v>
      </c>
      <c r="H10" s="169"/>
      <c r="I10" s="169"/>
      <c r="J10" s="169"/>
      <c r="K10" s="175">
        <v>34.880000000000003</v>
      </c>
      <c r="L10" s="169"/>
      <c r="M10" s="169"/>
      <c r="N10" s="169"/>
      <c r="O10" s="169"/>
      <c r="P10" s="169"/>
      <c r="Q10" s="70">
        <f>U10</f>
        <v>2</v>
      </c>
      <c r="R10" s="70">
        <f>V10</f>
        <v>119.8</v>
      </c>
      <c r="S10" s="70"/>
      <c r="T10" s="70"/>
      <c r="U10" s="70">
        <v>2</v>
      </c>
      <c r="V10" s="70">
        <v>119.8</v>
      </c>
      <c r="W10" s="70"/>
      <c r="X10" s="70">
        <f>Z10+AB10</f>
        <v>25</v>
      </c>
      <c r="Y10" s="70">
        <f>AA10+AC10</f>
        <v>399.55</v>
      </c>
      <c r="Z10" s="70">
        <v>21</v>
      </c>
      <c r="AA10" s="70">
        <v>336.45</v>
      </c>
      <c r="AB10" s="70">
        <v>4</v>
      </c>
      <c r="AC10" s="70">
        <v>63.1</v>
      </c>
      <c r="AD10" s="70"/>
      <c r="AE10" s="170"/>
      <c r="AF10" s="170"/>
      <c r="AG10" s="170"/>
      <c r="AH10" s="170"/>
      <c r="AI10" s="175">
        <v>34.966999999999999</v>
      </c>
    </row>
    <row r="11" spans="1:36" ht="33.75">
      <c r="A11" s="26">
        <v>2</v>
      </c>
      <c r="B11" s="238" t="s">
        <v>567</v>
      </c>
      <c r="C11" s="175">
        <v>4.3499999999999996</v>
      </c>
      <c r="D11" s="169"/>
      <c r="E11" s="169"/>
      <c r="F11" s="169"/>
      <c r="G11" s="169">
        <v>0.123</v>
      </c>
      <c r="H11" s="169">
        <v>4.2270000000000003</v>
      </c>
      <c r="I11" s="169"/>
      <c r="J11" s="169"/>
      <c r="K11" s="175">
        <v>4.3499999999999996</v>
      </c>
      <c r="L11" s="169"/>
      <c r="M11" s="169"/>
      <c r="N11" s="169"/>
      <c r="O11" s="169"/>
      <c r="P11" s="169"/>
      <c r="Q11" s="70">
        <f>U11</f>
        <v>2</v>
      </c>
      <c r="R11" s="70">
        <f>V11</f>
        <v>34.4</v>
      </c>
      <c r="S11" s="70"/>
      <c r="T11" s="70"/>
      <c r="U11" s="70">
        <v>2</v>
      </c>
      <c r="V11" s="70">
        <v>34.4</v>
      </c>
      <c r="W11" s="70"/>
      <c r="X11" s="70">
        <f>Z11+AB11+AG11</f>
        <v>4</v>
      </c>
      <c r="Y11" s="70">
        <f>AA11+AC11+AH11</f>
        <v>54.9</v>
      </c>
      <c r="Z11" s="70">
        <v>2</v>
      </c>
      <c r="AA11" s="70">
        <v>21.6</v>
      </c>
      <c r="AB11" s="70">
        <v>1</v>
      </c>
      <c r="AC11" s="70">
        <v>20.3</v>
      </c>
      <c r="AD11" s="70"/>
      <c r="AE11" s="70"/>
      <c r="AF11" s="70"/>
      <c r="AG11" s="70">
        <v>1</v>
      </c>
      <c r="AH11" s="70">
        <v>13</v>
      </c>
      <c r="AI11" s="70">
        <v>4.2670000000000003</v>
      </c>
      <c r="AJ11" s="330" t="s">
        <v>742</v>
      </c>
    </row>
    <row r="12" spans="1:36" ht="33.75" customHeight="1">
      <c r="A12" s="26">
        <v>3</v>
      </c>
      <c r="B12" s="172" t="s">
        <v>38</v>
      </c>
      <c r="C12" s="175">
        <v>7.173</v>
      </c>
      <c r="D12" s="169"/>
      <c r="E12" s="169"/>
      <c r="F12" s="169"/>
      <c r="G12" s="169"/>
      <c r="H12" s="169">
        <v>7.173</v>
      </c>
      <c r="I12" s="169"/>
      <c r="J12" s="169"/>
      <c r="K12" s="175">
        <v>7.173</v>
      </c>
      <c r="L12" s="169"/>
      <c r="M12" s="169"/>
      <c r="N12" s="169"/>
      <c r="O12" s="169"/>
      <c r="P12" s="169"/>
      <c r="Q12" s="70"/>
      <c r="R12" s="70"/>
      <c r="S12" s="70"/>
      <c r="T12" s="70"/>
      <c r="U12" s="70"/>
      <c r="V12" s="70"/>
      <c r="W12" s="70"/>
      <c r="X12" s="70">
        <f t="shared" ref="X12:X20" si="0">Z12+AB12</f>
        <v>5</v>
      </c>
      <c r="Y12" s="70">
        <f t="shared" ref="Y12:Y20" si="1">AA12+AC12</f>
        <v>107</v>
      </c>
      <c r="Z12" s="70">
        <v>5</v>
      </c>
      <c r="AA12" s="70">
        <v>107</v>
      </c>
      <c r="AB12" s="70"/>
      <c r="AC12" s="70"/>
      <c r="AD12" s="70"/>
      <c r="AE12" s="70"/>
      <c r="AF12" s="70"/>
      <c r="AG12" s="70"/>
      <c r="AH12" s="70"/>
      <c r="AI12" s="70">
        <v>3.9</v>
      </c>
    </row>
    <row r="13" spans="1:36" ht="33.75" customHeight="1">
      <c r="A13" s="26">
        <v>4</v>
      </c>
      <c r="B13" s="238" t="s">
        <v>570</v>
      </c>
      <c r="C13" s="175">
        <v>8.9</v>
      </c>
      <c r="D13" s="169"/>
      <c r="E13" s="169"/>
      <c r="F13" s="169"/>
      <c r="G13" s="169"/>
      <c r="H13" s="169">
        <v>8.9</v>
      </c>
      <c r="I13" s="169"/>
      <c r="J13" s="169"/>
      <c r="K13" s="175">
        <v>8.9</v>
      </c>
      <c r="L13" s="169"/>
      <c r="M13" s="169"/>
      <c r="N13" s="169"/>
      <c r="O13" s="169"/>
      <c r="P13" s="169"/>
      <c r="Q13" s="70">
        <f>U13</f>
        <v>1</v>
      </c>
      <c r="R13" s="70">
        <f>V13</f>
        <v>26.47</v>
      </c>
      <c r="S13" s="70"/>
      <c r="T13" s="70"/>
      <c r="U13" s="70">
        <v>1</v>
      </c>
      <c r="V13" s="70">
        <v>26.47</v>
      </c>
      <c r="W13" s="70"/>
      <c r="X13" s="70">
        <f t="shared" si="0"/>
        <v>4</v>
      </c>
      <c r="Y13" s="70">
        <f t="shared" si="1"/>
        <v>80</v>
      </c>
      <c r="Z13" s="70">
        <v>4</v>
      </c>
      <c r="AA13" s="70">
        <v>80</v>
      </c>
      <c r="AB13" s="70"/>
      <c r="AC13" s="70"/>
      <c r="AD13" s="70"/>
      <c r="AE13" s="70"/>
      <c r="AF13" s="70"/>
      <c r="AG13" s="70"/>
      <c r="AH13" s="70"/>
      <c r="AI13" s="70">
        <v>8.9</v>
      </c>
      <c r="AJ13" s="2" t="s">
        <v>737</v>
      </c>
    </row>
    <row r="14" spans="1:36" ht="32.25" customHeight="1">
      <c r="A14" s="26">
        <v>5</v>
      </c>
      <c r="B14" s="172" t="s">
        <v>39</v>
      </c>
      <c r="C14" s="175">
        <v>1.33</v>
      </c>
      <c r="D14" s="169"/>
      <c r="E14" s="169"/>
      <c r="F14" s="169"/>
      <c r="G14" s="169"/>
      <c r="H14" s="169">
        <v>1.33</v>
      </c>
      <c r="I14" s="169"/>
      <c r="J14" s="169"/>
      <c r="K14" s="175">
        <v>1.33</v>
      </c>
      <c r="L14" s="169"/>
      <c r="M14" s="169"/>
      <c r="N14" s="169"/>
      <c r="O14" s="169"/>
      <c r="P14" s="1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>
        <v>1.1000000000000001</v>
      </c>
      <c r="AJ14" s="215"/>
    </row>
    <row r="15" spans="1:36" ht="12.75" customHeight="1">
      <c r="A15" s="26">
        <v>6</v>
      </c>
      <c r="B15" s="238" t="s">
        <v>40</v>
      </c>
      <c r="C15" s="175">
        <v>20.004999999999999</v>
      </c>
      <c r="D15" s="169"/>
      <c r="E15" s="169"/>
      <c r="F15" s="169"/>
      <c r="G15" s="169">
        <v>14.55</v>
      </c>
      <c r="H15" s="169">
        <v>5.4550000000000001</v>
      </c>
      <c r="I15" s="169"/>
      <c r="J15" s="169"/>
      <c r="K15" s="175">
        <v>20.004999999999999</v>
      </c>
      <c r="L15" s="169"/>
      <c r="M15" s="169"/>
      <c r="N15" s="169"/>
      <c r="O15" s="169"/>
      <c r="P15" s="169"/>
      <c r="Q15" s="70"/>
      <c r="R15" s="70"/>
      <c r="S15" s="70"/>
      <c r="T15" s="70"/>
      <c r="U15" s="70"/>
      <c r="V15" s="70"/>
      <c r="W15" s="70"/>
      <c r="X15" s="70">
        <f t="shared" si="0"/>
        <v>9</v>
      </c>
      <c r="Y15" s="70">
        <f t="shared" si="1"/>
        <v>102.2</v>
      </c>
      <c r="Z15" s="70">
        <v>9</v>
      </c>
      <c r="AA15" s="70">
        <v>102.2</v>
      </c>
      <c r="AB15" s="70"/>
      <c r="AC15" s="70"/>
      <c r="AD15" s="70"/>
      <c r="AE15" s="70"/>
      <c r="AF15" s="70"/>
      <c r="AG15" s="70"/>
      <c r="AH15" s="70"/>
      <c r="AI15" s="70">
        <v>17.09</v>
      </c>
    </row>
    <row r="16" spans="1:36" ht="46.5" customHeight="1">
      <c r="A16" s="26">
        <v>7</v>
      </c>
      <c r="B16" s="172" t="s">
        <v>566</v>
      </c>
      <c r="C16" s="175">
        <v>2.2000000000000002</v>
      </c>
      <c r="D16" s="169"/>
      <c r="E16" s="169"/>
      <c r="F16" s="169"/>
      <c r="G16" s="169"/>
      <c r="H16" s="169">
        <v>2.2000000000000002</v>
      </c>
      <c r="I16" s="169"/>
      <c r="J16" s="169"/>
      <c r="K16" s="169">
        <v>2.2000000000000002</v>
      </c>
      <c r="L16" s="169"/>
      <c r="M16" s="169"/>
      <c r="N16" s="169"/>
      <c r="O16" s="169"/>
      <c r="P16" s="169"/>
      <c r="Q16" s="70"/>
      <c r="R16" s="70"/>
      <c r="S16" s="70"/>
      <c r="T16" s="70"/>
      <c r="U16" s="70"/>
      <c r="V16" s="70"/>
      <c r="W16" s="70"/>
      <c r="X16" s="70">
        <f>AG16</f>
        <v>1</v>
      </c>
      <c r="Y16" s="70">
        <f>AH16</f>
        <v>12.6</v>
      </c>
      <c r="Z16" s="70"/>
      <c r="AA16" s="70"/>
      <c r="AB16" s="70"/>
      <c r="AC16" s="70"/>
      <c r="AD16" s="70"/>
      <c r="AE16" s="70"/>
      <c r="AF16" s="70"/>
      <c r="AG16" s="70">
        <v>1</v>
      </c>
      <c r="AH16" s="70">
        <v>12.6</v>
      </c>
      <c r="AI16" s="70">
        <v>2.2000000000000002</v>
      </c>
      <c r="AJ16" s="215"/>
    </row>
    <row r="17" spans="1:36" ht="36.75" customHeight="1">
      <c r="A17" s="26">
        <v>8</v>
      </c>
      <c r="B17" s="332" t="s">
        <v>752</v>
      </c>
      <c r="C17" s="175">
        <v>0.67200000000000004</v>
      </c>
      <c r="D17" s="169"/>
      <c r="E17" s="169"/>
      <c r="F17" s="169"/>
      <c r="G17" s="169"/>
      <c r="H17" s="169">
        <v>0.67200000000000004</v>
      </c>
      <c r="I17" s="169"/>
      <c r="J17" s="169"/>
      <c r="K17" s="169">
        <v>0.67200000000000004</v>
      </c>
      <c r="L17" s="169"/>
      <c r="M17" s="169"/>
      <c r="N17" s="169"/>
      <c r="O17" s="169"/>
      <c r="P17" s="169"/>
      <c r="Q17" s="70"/>
      <c r="R17" s="70"/>
      <c r="S17" s="70"/>
      <c r="T17" s="70"/>
      <c r="U17" s="70"/>
      <c r="V17" s="70"/>
      <c r="W17" s="70"/>
      <c r="X17" s="480">
        <f t="shared" si="0"/>
        <v>3</v>
      </c>
      <c r="Y17" s="480">
        <f t="shared" si="1"/>
        <v>36</v>
      </c>
      <c r="Z17" s="480">
        <v>3</v>
      </c>
      <c r="AA17" s="480">
        <v>36</v>
      </c>
      <c r="AB17" s="483"/>
      <c r="AC17" s="483"/>
      <c r="AD17" s="483"/>
      <c r="AE17" s="483"/>
      <c r="AF17" s="483"/>
      <c r="AG17" s="483"/>
      <c r="AH17" s="483"/>
      <c r="AI17" s="480">
        <v>1.7829999999999999</v>
      </c>
      <c r="AJ17" s="423" t="s">
        <v>761</v>
      </c>
    </row>
    <row r="18" spans="1:36" ht="22.5" customHeight="1">
      <c r="A18" s="26">
        <v>9</v>
      </c>
      <c r="B18" s="332" t="s">
        <v>753</v>
      </c>
      <c r="C18" s="175">
        <v>1.4079999999999999</v>
      </c>
      <c r="D18" s="169"/>
      <c r="E18" s="169"/>
      <c r="F18" s="169"/>
      <c r="G18" s="169"/>
      <c r="H18" s="331">
        <v>1.4079999999999999</v>
      </c>
      <c r="I18" s="169"/>
      <c r="J18" s="169"/>
      <c r="K18" s="331">
        <v>1.4079999999999999</v>
      </c>
      <c r="L18" s="169"/>
      <c r="M18" s="169"/>
      <c r="N18" s="169"/>
      <c r="O18" s="169"/>
      <c r="P18" s="169"/>
      <c r="Q18" s="70"/>
      <c r="R18" s="70"/>
      <c r="S18" s="70"/>
      <c r="T18" s="70"/>
      <c r="U18" s="70"/>
      <c r="V18" s="70"/>
      <c r="W18" s="70"/>
      <c r="X18" s="481"/>
      <c r="Y18" s="481"/>
      <c r="Z18" s="481"/>
      <c r="AA18" s="481"/>
      <c r="AB18" s="484"/>
      <c r="AC18" s="484"/>
      <c r="AD18" s="484"/>
      <c r="AE18" s="484"/>
      <c r="AF18" s="484"/>
      <c r="AG18" s="484"/>
      <c r="AH18" s="484"/>
      <c r="AI18" s="481"/>
      <c r="AJ18" s="423"/>
    </row>
    <row r="19" spans="1:36">
      <c r="A19" s="26">
        <v>10</v>
      </c>
      <c r="B19" s="238" t="s">
        <v>242</v>
      </c>
      <c r="C19" s="175">
        <v>10.525</v>
      </c>
      <c r="D19" s="169"/>
      <c r="E19" s="169"/>
      <c r="F19" s="169"/>
      <c r="G19" s="169"/>
      <c r="H19" s="175">
        <v>10.525</v>
      </c>
      <c r="I19" s="169"/>
      <c r="J19" s="169"/>
      <c r="K19" s="175">
        <v>10.525</v>
      </c>
      <c r="L19" s="169"/>
      <c r="M19" s="169"/>
      <c r="N19" s="169"/>
      <c r="O19" s="169"/>
      <c r="P19" s="169"/>
      <c r="Q19" s="70"/>
      <c r="R19" s="70"/>
      <c r="S19" s="70"/>
      <c r="T19" s="70"/>
      <c r="U19" s="70"/>
      <c r="V19" s="70"/>
      <c r="W19" s="70"/>
      <c r="X19" s="70">
        <f t="shared" si="0"/>
        <v>10</v>
      </c>
      <c r="Y19" s="70">
        <f t="shared" si="1"/>
        <v>136.80000000000001</v>
      </c>
      <c r="Z19" s="70">
        <v>8</v>
      </c>
      <c r="AA19" s="70">
        <v>103.6</v>
      </c>
      <c r="AB19" s="70">
        <v>2</v>
      </c>
      <c r="AC19" s="70">
        <v>33.200000000000003</v>
      </c>
      <c r="AD19" s="70"/>
      <c r="AE19" s="170"/>
      <c r="AF19" s="170"/>
      <c r="AG19" s="170"/>
      <c r="AH19" s="170"/>
      <c r="AI19" s="175">
        <v>10.525</v>
      </c>
      <c r="AJ19" s="215"/>
    </row>
    <row r="20" spans="1:36" ht="32.25" customHeight="1">
      <c r="A20" s="26">
        <v>11</v>
      </c>
      <c r="B20" s="346" t="s">
        <v>796</v>
      </c>
      <c r="C20" s="334">
        <v>5.2939999999999996</v>
      </c>
      <c r="D20" s="164"/>
      <c r="E20" s="164"/>
      <c r="F20" s="164"/>
      <c r="G20" s="164"/>
      <c r="H20" s="345">
        <v>5.2939999999999996</v>
      </c>
      <c r="I20" s="164"/>
      <c r="J20" s="164"/>
      <c r="K20" s="345">
        <v>5.2939999999999996</v>
      </c>
      <c r="L20" s="164"/>
      <c r="M20" s="164"/>
      <c r="N20" s="169"/>
      <c r="O20" s="169"/>
      <c r="P20" s="169"/>
      <c r="Q20" s="70"/>
      <c r="R20" s="70"/>
      <c r="S20" s="70"/>
      <c r="T20" s="70"/>
      <c r="U20" s="70"/>
      <c r="V20" s="70"/>
      <c r="W20" s="70"/>
      <c r="X20" s="480">
        <f t="shared" si="0"/>
        <v>9</v>
      </c>
      <c r="Y20" s="480">
        <f t="shared" si="1"/>
        <v>165</v>
      </c>
      <c r="Z20" s="480">
        <v>6</v>
      </c>
      <c r="AA20" s="480">
        <v>55</v>
      </c>
      <c r="AB20" s="480">
        <v>3</v>
      </c>
      <c r="AC20" s="480">
        <v>110</v>
      </c>
      <c r="AD20" s="480"/>
      <c r="AE20" s="480"/>
      <c r="AF20" s="480"/>
      <c r="AG20" s="480"/>
      <c r="AH20" s="480"/>
      <c r="AI20" s="480">
        <v>8.6319999999999997</v>
      </c>
      <c r="AJ20" s="386" t="s">
        <v>834</v>
      </c>
    </row>
    <row r="21" spans="1:36" ht="32.25" customHeight="1">
      <c r="A21" s="26">
        <v>12</v>
      </c>
      <c r="B21" s="346" t="s">
        <v>797</v>
      </c>
      <c r="C21" s="348">
        <v>1.6919999999999999</v>
      </c>
      <c r="D21" s="169"/>
      <c r="E21" s="169"/>
      <c r="F21" s="169"/>
      <c r="G21" s="169"/>
      <c r="H21" s="169">
        <v>1.6919999999999999</v>
      </c>
      <c r="I21" s="169"/>
      <c r="J21" s="169"/>
      <c r="K21" s="169">
        <v>1.6919999999999999</v>
      </c>
      <c r="L21" s="169"/>
      <c r="M21" s="169"/>
      <c r="N21" s="169"/>
      <c r="O21" s="169"/>
      <c r="P21" s="169"/>
      <c r="Q21" s="70"/>
      <c r="R21" s="70"/>
      <c r="S21" s="70"/>
      <c r="T21" s="70"/>
      <c r="U21" s="70"/>
      <c r="V21" s="70"/>
      <c r="W21" s="70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386"/>
    </row>
    <row r="22" spans="1:36" ht="32.25" customHeight="1">
      <c r="A22" s="26">
        <v>13</v>
      </c>
      <c r="B22" s="346" t="s">
        <v>798</v>
      </c>
      <c r="C22" s="348">
        <v>0.68</v>
      </c>
      <c r="D22" s="169"/>
      <c r="E22" s="169"/>
      <c r="F22" s="169"/>
      <c r="G22" s="169"/>
      <c r="H22" s="169">
        <v>0.68</v>
      </c>
      <c r="I22" s="169"/>
      <c r="J22" s="169"/>
      <c r="K22" s="169">
        <v>0.68</v>
      </c>
      <c r="L22" s="169"/>
      <c r="M22" s="169"/>
      <c r="N22" s="169"/>
      <c r="O22" s="169"/>
      <c r="P22" s="169"/>
      <c r="Q22" s="70"/>
      <c r="R22" s="70"/>
      <c r="S22" s="70"/>
      <c r="T22" s="70"/>
      <c r="U22" s="70"/>
      <c r="V22" s="70"/>
      <c r="W22" s="70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386"/>
    </row>
    <row r="23" spans="1:36" ht="32.25" customHeight="1">
      <c r="A23" s="26">
        <v>14</v>
      </c>
      <c r="B23" s="346" t="s">
        <v>799</v>
      </c>
      <c r="C23" s="348">
        <v>1.095</v>
      </c>
      <c r="D23" s="169"/>
      <c r="E23" s="169"/>
      <c r="F23" s="169"/>
      <c r="G23" s="169"/>
      <c r="H23" s="169">
        <v>1.095</v>
      </c>
      <c r="I23" s="169"/>
      <c r="J23" s="169"/>
      <c r="K23" s="169"/>
      <c r="L23" s="169"/>
      <c r="M23" s="169">
        <v>1.095</v>
      </c>
      <c r="N23" s="169"/>
      <c r="O23" s="169"/>
      <c r="P23" s="169"/>
      <c r="Q23" s="70"/>
      <c r="R23" s="70"/>
      <c r="S23" s="70"/>
      <c r="T23" s="70"/>
      <c r="U23" s="70"/>
      <c r="V23" s="70"/>
      <c r="W23" s="70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386"/>
    </row>
    <row r="24" spans="1:36" ht="32.25" customHeight="1">
      <c r="A24" s="26">
        <v>15</v>
      </c>
      <c r="B24" s="346" t="s">
        <v>800</v>
      </c>
      <c r="C24" s="348">
        <v>1.3149999999999999</v>
      </c>
      <c r="D24" s="169"/>
      <c r="E24" s="169"/>
      <c r="F24" s="169"/>
      <c r="G24" s="169"/>
      <c r="H24" s="169">
        <v>1.3149999999999999</v>
      </c>
      <c r="I24" s="169"/>
      <c r="J24" s="169"/>
      <c r="K24" s="169"/>
      <c r="L24" s="169"/>
      <c r="M24" s="169">
        <v>1.3149999999999999</v>
      </c>
      <c r="N24" s="169"/>
      <c r="O24" s="169"/>
      <c r="P24" s="169"/>
      <c r="Q24" s="70"/>
      <c r="R24" s="70"/>
      <c r="S24" s="70"/>
      <c r="T24" s="70"/>
      <c r="U24" s="70"/>
      <c r="V24" s="70"/>
      <c r="W24" s="70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386"/>
    </row>
    <row r="25" spans="1:36" ht="53.25" customHeight="1">
      <c r="A25" s="26">
        <v>12</v>
      </c>
      <c r="B25" s="239" t="s">
        <v>403</v>
      </c>
      <c r="C25" s="334">
        <v>15.33</v>
      </c>
      <c r="D25" s="345"/>
      <c r="E25" s="345"/>
      <c r="F25" s="345"/>
      <c r="G25" s="345">
        <v>9.33</v>
      </c>
      <c r="H25" s="345">
        <v>6</v>
      </c>
      <c r="I25" s="345"/>
      <c r="J25" s="345"/>
      <c r="K25" s="345">
        <v>15.33</v>
      </c>
      <c r="L25" s="169"/>
      <c r="M25" s="169"/>
      <c r="N25" s="169"/>
      <c r="O25" s="169"/>
      <c r="P25" s="169"/>
      <c r="Q25" s="70"/>
      <c r="R25" s="70"/>
      <c r="S25" s="70"/>
      <c r="T25" s="70"/>
      <c r="U25" s="70"/>
      <c r="V25" s="70"/>
      <c r="W25" s="70"/>
      <c r="X25" s="160">
        <f>Z25+AB25+AE25+AG25</f>
        <v>13</v>
      </c>
      <c r="Y25" s="160">
        <f>AA25+AC25+AF25+AH25</f>
        <v>218.5</v>
      </c>
      <c r="Z25" s="160">
        <v>8</v>
      </c>
      <c r="AA25" s="160">
        <v>131.1</v>
      </c>
      <c r="AB25" s="160">
        <v>2</v>
      </c>
      <c r="AC25" s="160">
        <v>13.2</v>
      </c>
      <c r="AD25" s="160"/>
      <c r="AE25" s="160">
        <v>1</v>
      </c>
      <c r="AF25" s="160">
        <v>40.6</v>
      </c>
      <c r="AG25" s="160">
        <v>2</v>
      </c>
      <c r="AH25" s="160">
        <v>33.6</v>
      </c>
      <c r="AI25" s="160">
        <v>16</v>
      </c>
      <c r="AJ25" s="215"/>
    </row>
    <row r="26" spans="1:36" ht="33.75">
      <c r="A26" s="26">
        <v>13</v>
      </c>
      <c r="B26" s="238" t="s">
        <v>571</v>
      </c>
      <c r="C26" s="175">
        <v>2.1</v>
      </c>
      <c r="D26" s="169"/>
      <c r="E26" s="169"/>
      <c r="F26" s="169"/>
      <c r="G26" s="169"/>
      <c r="H26" s="169">
        <v>2.1</v>
      </c>
      <c r="I26" s="169"/>
      <c r="J26" s="169"/>
      <c r="K26" s="169">
        <v>2.1</v>
      </c>
      <c r="L26" s="169"/>
      <c r="M26" s="169"/>
      <c r="N26" s="169"/>
      <c r="O26" s="169"/>
      <c r="P26" s="169"/>
      <c r="Q26" s="70"/>
      <c r="R26" s="70"/>
      <c r="S26" s="70"/>
      <c r="T26" s="70"/>
      <c r="U26" s="70"/>
      <c r="V26" s="70"/>
      <c r="W26" s="70"/>
      <c r="X26" s="70">
        <f t="shared" ref="X26:Y38" si="2">Z26+AB26</f>
        <v>1</v>
      </c>
      <c r="Y26" s="70">
        <f t="shared" si="2"/>
        <v>5.5</v>
      </c>
      <c r="Z26" s="70">
        <v>1</v>
      </c>
      <c r="AA26" s="70">
        <v>5.5</v>
      </c>
      <c r="AB26" s="70"/>
      <c r="AC26" s="70"/>
      <c r="AD26" s="70"/>
      <c r="AE26" s="70"/>
      <c r="AF26" s="70"/>
      <c r="AG26" s="70"/>
      <c r="AH26" s="70"/>
      <c r="AI26" s="70">
        <v>1.9</v>
      </c>
    </row>
    <row r="27" spans="1:36" ht="22.5">
      <c r="A27" s="26">
        <v>14</v>
      </c>
      <c r="B27" s="238" t="s">
        <v>428</v>
      </c>
      <c r="C27" s="175">
        <v>4.2960000000000003</v>
      </c>
      <c r="D27" s="169"/>
      <c r="E27" s="169"/>
      <c r="F27" s="169"/>
      <c r="G27" s="169"/>
      <c r="H27" s="175">
        <v>4.2960000000000003</v>
      </c>
      <c r="I27" s="169"/>
      <c r="J27" s="169"/>
      <c r="K27" s="175">
        <v>4.2960000000000003</v>
      </c>
      <c r="L27" s="169"/>
      <c r="M27" s="169"/>
      <c r="N27" s="169"/>
      <c r="O27" s="169"/>
      <c r="P27" s="169"/>
      <c r="Q27" s="70"/>
      <c r="R27" s="70"/>
      <c r="S27" s="70"/>
      <c r="T27" s="70"/>
      <c r="U27" s="70"/>
      <c r="V27" s="70"/>
      <c r="W27" s="70"/>
      <c r="X27" s="70">
        <f t="shared" si="2"/>
        <v>6</v>
      </c>
      <c r="Y27" s="70">
        <f t="shared" si="2"/>
        <v>75.2</v>
      </c>
      <c r="Z27" s="70">
        <v>5</v>
      </c>
      <c r="AA27" s="70">
        <v>64.7</v>
      </c>
      <c r="AB27" s="70">
        <v>1</v>
      </c>
      <c r="AC27" s="70">
        <v>10.5</v>
      </c>
      <c r="AD27" s="70"/>
      <c r="AE27" s="70"/>
      <c r="AF27" s="70"/>
      <c r="AG27" s="70"/>
      <c r="AH27" s="70"/>
      <c r="AI27" s="70">
        <v>3.68</v>
      </c>
    </row>
    <row r="28" spans="1:36" ht="22.5" customHeight="1">
      <c r="A28" s="26">
        <v>15</v>
      </c>
      <c r="B28" s="346" t="s">
        <v>762</v>
      </c>
      <c r="C28" s="175">
        <v>0.77</v>
      </c>
      <c r="D28" s="169"/>
      <c r="E28" s="169"/>
      <c r="F28" s="169"/>
      <c r="G28" s="169"/>
      <c r="H28" s="169">
        <v>0.77</v>
      </c>
      <c r="I28" s="169"/>
      <c r="J28" s="169"/>
      <c r="K28" s="169">
        <v>0.77</v>
      </c>
      <c r="L28" s="169"/>
      <c r="M28" s="169"/>
      <c r="N28" s="169"/>
      <c r="O28" s="169"/>
      <c r="P28" s="1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480">
        <v>5.7560000000000002</v>
      </c>
      <c r="AJ28" s="386" t="s">
        <v>760</v>
      </c>
    </row>
    <row r="29" spans="1:36" ht="33" customHeight="1">
      <c r="A29" s="26">
        <v>16</v>
      </c>
      <c r="B29" s="347" t="s">
        <v>763</v>
      </c>
      <c r="C29" s="175">
        <v>0.253</v>
      </c>
      <c r="D29" s="169"/>
      <c r="E29" s="169"/>
      <c r="F29" s="169"/>
      <c r="G29" s="169"/>
      <c r="H29" s="169">
        <v>0.253</v>
      </c>
      <c r="I29" s="169"/>
      <c r="J29" s="169"/>
      <c r="K29" s="169">
        <v>0.253</v>
      </c>
      <c r="L29" s="169"/>
      <c r="M29" s="169"/>
      <c r="N29" s="169"/>
      <c r="O29" s="169"/>
      <c r="P29" s="1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482"/>
      <c r="AJ29" s="386"/>
    </row>
    <row r="30" spans="1:36" ht="36.75" customHeight="1">
      <c r="A30" s="26">
        <v>17</v>
      </c>
      <c r="B30" s="346" t="s">
        <v>764</v>
      </c>
      <c r="C30" s="175">
        <v>0.54800000000000004</v>
      </c>
      <c r="D30" s="169"/>
      <c r="E30" s="169"/>
      <c r="F30" s="169"/>
      <c r="G30" s="169"/>
      <c r="H30" s="169">
        <v>0.54800000000000004</v>
      </c>
      <c r="I30" s="169"/>
      <c r="J30" s="169"/>
      <c r="K30" s="169">
        <v>0.54800000000000004</v>
      </c>
      <c r="L30" s="169"/>
      <c r="M30" s="169"/>
      <c r="N30" s="169"/>
      <c r="O30" s="169"/>
      <c r="P30" s="1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482"/>
      <c r="AJ30" s="386"/>
    </row>
    <row r="31" spans="1:36" ht="33" customHeight="1">
      <c r="A31" s="26">
        <v>18</v>
      </c>
      <c r="B31" s="346" t="s">
        <v>765</v>
      </c>
      <c r="C31" s="175">
        <v>0.49099999999999999</v>
      </c>
      <c r="D31" s="169"/>
      <c r="E31" s="169"/>
      <c r="F31" s="169"/>
      <c r="G31" s="169"/>
      <c r="H31" s="169">
        <v>0.49099999999999999</v>
      </c>
      <c r="I31" s="169"/>
      <c r="J31" s="169"/>
      <c r="K31" s="169">
        <v>0.49099999999999999</v>
      </c>
      <c r="L31" s="169"/>
      <c r="M31" s="169"/>
      <c r="N31" s="169"/>
      <c r="O31" s="169"/>
      <c r="P31" s="1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482"/>
      <c r="AJ31" s="386"/>
    </row>
    <row r="32" spans="1:36" ht="22.5" customHeight="1">
      <c r="A32" s="26">
        <v>19</v>
      </c>
      <c r="B32" s="346" t="s">
        <v>766</v>
      </c>
      <c r="C32" s="175">
        <v>1.3140000000000001</v>
      </c>
      <c r="D32" s="169"/>
      <c r="E32" s="169"/>
      <c r="F32" s="169"/>
      <c r="G32" s="169"/>
      <c r="H32" s="169">
        <v>1.3140000000000001</v>
      </c>
      <c r="I32" s="169"/>
      <c r="J32" s="169"/>
      <c r="K32" s="169">
        <v>1.3140000000000001</v>
      </c>
      <c r="L32" s="169"/>
      <c r="M32" s="169"/>
      <c r="N32" s="169"/>
      <c r="O32" s="169"/>
      <c r="P32" s="1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482"/>
      <c r="AJ32" s="386"/>
    </row>
    <row r="33" spans="1:36" ht="36" customHeight="1">
      <c r="A33" s="26">
        <v>20</v>
      </c>
      <c r="B33" s="346" t="s">
        <v>767</v>
      </c>
      <c r="C33" s="175">
        <v>2.0350000000000001</v>
      </c>
      <c r="D33" s="169"/>
      <c r="E33" s="169"/>
      <c r="F33" s="169"/>
      <c r="G33" s="169"/>
      <c r="H33" s="169">
        <v>2.0350000000000001</v>
      </c>
      <c r="I33" s="169"/>
      <c r="J33" s="169"/>
      <c r="K33" s="169">
        <v>2.0350000000000001</v>
      </c>
      <c r="L33" s="169"/>
      <c r="M33" s="169"/>
      <c r="N33" s="169"/>
      <c r="O33" s="169"/>
      <c r="P33" s="1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482"/>
      <c r="AJ33" s="386"/>
    </row>
    <row r="34" spans="1:36" ht="22.5" customHeight="1">
      <c r="A34" s="26">
        <v>21</v>
      </c>
      <c r="B34" s="346" t="s">
        <v>768</v>
      </c>
      <c r="C34" s="175">
        <v>1.304</v>
      </c>
      <c r="D34" s="169"/>
      <c r="E34" s="169"/>
      <c r="F34" s="169"/>
      <c r="G34" s="169"/>
      <c r="H34" s="169">
        <v>1.304</v>
      </c>
      <c r="I34" s="169"/>
      <c r="J34" s="169"/>
      <c r="K34" s="169">
        <v>1.304</v>
      </c>
      <c r="L34" s="169"/>
      <c r="M34" s="169"/>
      <c r="N34" s="169"/>
      <c r="O34" s="169"/>
      <c r="P34" s="1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481"/>
      <c r="AJ34" s="386"/>
    </row>
    <row r="35" spans="1:36">
      <c r="A35" s="26">
        <v>22</v>
      </c>
      <c r="B35" s="238" t="s">
        <v>41</v>
      </c>
      <c r="C35" s="175">
        <v>15.4</v>
      </c>
      <c r="D35" s="169"/>
      <c r="E35" s="169"/>
      <c r="F35" s="169"/>
      <c r="G35" s="169">
        <v>9.6880000000000006</v>
      </c>
      <c r="H35" s="169">
        <v>1.6990000000000001</v>
      </c>
      <c r="I35" s="169">
        <v>8.8999999999999996E-2</v>
      </c>
      <c r="J35" s="169"/>
      <c r="K35" s="169">
        <v>10.045999999999999</v>
      </c>
      <c r="L35" s="169"/>
      <c r="M35" s="169">
        <v>1.43</v>
      </c>
      <c r="N35" s="169"/>
      <c r="O35" s="169">
        <v>3.9239999999999999</v>
      </c>
      <c r="P35" s="169"/>
      <c r="Q35" s="70"/>
      <c r="R35" s="70"/>
      <c r="S35" s="70"/>
      <c r="T35" s="70"/>
      <c r="U35" s="70"/>
      <c r="V35" s="70"/>
      <c r="W35" s="70"/>
      <c r="X35" s="70">
        <f t="shared" si="2"/>
        <v>7</v>
      </c>
      <c r="Y35" s="70">
        <f t="shared" si="2"/>
        <v>165.55</v>
      </c>
      <c r="Z35" s="70">
        <v>6</v>
      </c>
      <c r="AA35" s="70">
        <v>149.15</v>
      </c>
      <c r="AB35" s="70">
        <v>1</v>
      </c>
      <c r="AC35" s="70">
        <v>16.399999999999999</v>
      </c>
      <c r="AD35" s="70"/>
      <c r="AE35" s="70"/>
      <c r="AF35" s="70"/>
      <c r="AG35" s="70"/>
      <c r="AH35" s="70"/>
      <c r="AI35" s="70">
        <v>9.9</v>
      </c>
      <c r="AJ35" s="215"/>
    </row>
    <row r="36" spans="1:36" ht="26.25" customHeight="1">
      <c r="A36" s="26">
        <v>23</v>
      </c>
      <c r="B36" s="172" t="s">
        <v>406</v>
      </c>
      <c r="C36" s="175">
        <v>4.6239999999999997</v>
      </c>
      <c r="D36" s="169"/>
      <c r="E36" s="169"/>
      <c r="F36" s="169"/>
      <c r="G36" s="169"/>
      <c r="H36" s="169">
        <v>4.6239999999999997</v>
      </c>
      <c r="I36" s="169"/>
      <c r="J36" s="169"/>
      <c r="K36" s="169">
        <v>4.6239999999999997</v>
      </c>
      <c r="L36" s="169"/>
      <c r="M36" s="169"/>
      <c r="N36" s="169"/>
      <c r="O36" s="169"/>
      <c r="P36" s="169"/>
      <c r="Q36" s="70"/>
      <c r="R36" s="70"/>
      <c r="S36" s="70"/>
      <c r="T36" s="70"/>
      <c r="U36" s="70"/>
      <c r="V36" s="70"/>
      <c r="W36" s="70"/>
      <c r="X36" s="70">
        <v>1</v>
      </c>
      <c r="Y36" s="70"/>
      <c r="Z36" s="70"/>
      <c r="AA36" s="70"/>
      <c r="AB36" s="70">
        <v>1</v>
      </c>
      <c r="AC36" s="70"/>
      <c r="AD36" s="70"/>
      <c r="AE36" s="70"/>
      <c r="AF36" s="70"/>
      <c r="AG36" s="70"/>
      <c r="AH36" s="70"/>
      <c r="AI36" s="70">
        <v>6.5</v>
      </c>
      <c r="AJ36" s="215"/>
    </row>
    <row r="37" spans="1:36">
      <c r="A37" s="26">
        <v>24</v>
      </c>
      <c r="B37" s="172" t="s">
        <v>42</v>
      </c>
      <c r="C37" s="175">
        <v>2.4279999999999999</v>
      </c>
      <c r="D37" s="169"/>
      <c r="E37" s="169"/>
      <c r="F37" s="169"/>
      <c r="G37" s="169"/>
      <c r="H37" s="169">
        <v>2.4279999999999999</v>
      </c>
      <c r="I37" s="169"/>
      <c r="J37" s="169"/>
      <c r="K37" s="169"/>
      <c r="L37" s="169">
        <v>2.4279999999999999</v>
      </c>
      <c r="M37" s="169"/>
      <c r="N37" s="169"/>
      <c r="O37" s="169"/>
      <c r="P37" s="169"/>
      <c r="Q37" s="70"/>
      <c r="R37" s="70"/>
      <c r="S37" s="70"/>
      <c r="T37" s="70"/>
      <c r="U37" s="70"/>
      <c r="V37" s="70"/>
      <c r="W37" s="70"/>
      <c r="X37" s="70">
        <f t="shared" si="2"/>
        <v>6</v>
      </c>
      <c r="Y37" s="70">
        <f t="shared" si="2"/>
        <v>93.3</v>
      </c>
      <c r="Z37" s="70">
        <v>6</v>
      </c>
      <c r="AA37" s="70">
        <v>93.3</v>
      </c>
      <c r="AB37" s="70"/>
      <c r="AC37" s="70"/>
      <c r="AD37" s="70"/>
      <c r="AE37" s="70"/>
      <c r="AF37" s="70"/>
      <c r="AG37" s="70"/>
      <c r="AH37" s="70"/>
      <c r="AI37" s="70">
        <v>2.6</v>
      </c>
    </row>
    <row r="38" spans="1:36" ht="22.5">
      <c r="A38" s="26">
        <v>25</v>
      </c>
      <c r="B38" s="172" t="s">
        <v>429</v>
      </c>
      <c r="C38" s="175">
        <v>2.6080000000000001</v>
      </c>
      <c r="D38" s="169"/>
      <c r="E38" s="169"/>
      <c r="F38" s="169"/>
      <c r="G38" s="169"/>
      <c r="H38" s="169">
        <v>2.6080000000000001</v>
      </c>
      <c r="I38" s="169"/>
      <c r="J38" s="169"/>
      <c r="K38" s="169">
        <v>2.6080000000000001</v>
      </c>
      <c r="L38" s="169"/>
      <c r="M38" s="169"/>
      <c r="N38" s="169"/>
      <c r="O38" s="169"/>
      <c r="P38" s="169"/>
      <c r="Q38" s="70"/>
      <c r="R38" s="70"/>
      <c r="S38" s="70"/>
      <c r="T38" s="70"/>
      <c r="U38" s="70"/>
      <c r="V38" s="70"/>
      <c r="W38" s="70"/>
      <c r="X38" s="70">
        <f t="shared" si="2"/>
        <v>2</v>
      </c>
      <c r="Y38" s="70">
        <f t="shared" si="2"/>
        <v>30.8</v>
      </c>
      <c r="Z38" s="70">
        <v>2</v>
      </c>
      <c r="AA38" s="70">
        <v>30.8</v>
      </c>
      <c r="AB38" s="70"/>
      <c r="AC38" s="70"/>
      <c r="AD38" s="70"/>
      <c r="AE38" s="70"/>
      <c r="AF38" s="70"/>
      <c r="AG38" s="70"/>
      <c r="AH38" s="70"/>
      <c r="AI38" s="70">
        <v>2.8</v>
      </c>
    </row>
    <row r="39" spans="1:36" ht="22.5">
      <c r="A39" s="26">
        <v>26</v>
      </c>
      <c r="B39" s="172" t="s">
        <v>43</v>
      </c>
      <c r="C39" s="175">
        <v>19.010000000000002</v>
      </c>
      <c r="D39" s="169"/>
      <c r="E39" s="169"/>
      <c r="F39" s="169"/>
      <c r="G39" s="169">
        <v>12.6</v>
      </c>
      <c r="H39" s="169">
        <v>6.41</v>
      </c>
      <c r="I39" s="169"/>
      <c r="J39" s="169"/>
      <c r="K39" s="169">
        <v>19.010000000000002</v>
      </c>
      <c r="L39" s="169"/>
      <c r="M39" s="169"/>
      <c r="N39" s="169"/>
      <c r="O39" s="169"/>
      <c r="P39" s="169"/>
      <c r="Q39" s="70">
        <f>U39</f>
        <v>2</v>
      </c>
      <c r="R39" s="257">
        <f>V39</f>
        <v>139.49</v>
      </c>
      <c r="S39" s="70"/>
      <c r="T39" s="70"/>
      <c r="U39" s="70">
        <v>2</v>
      </c>
      <c r="V39" s="245">
        <v>139.49</v>
      </c>
      <c r="W39" s="70"/>
      <c r="X39" s="70">
        <f>Z39+AG39</f>
        <v>16</v>
      </c>
      <c r="Y39" s="70">
        <f>AA39+AH39</f>
        <v>231.7</v>
      </c>
      <c r="Z39" s="70">
        <v>11</v>
      </c>
      <c r="AA39" s="70">
        <v>131.4</v>
      </c>
      <c r="AB39" s="70"/>
      <c r="AC39" s="70"/>
      <c r="AD39" s="70"/>
      <c r="AE39" s="70"/>
      <c r="AF39" s="70"/>
      <c r="AG39" s="70">
        <v>5</v>
      </c>
      <c r="AH39" s="70">
        <v>100.3</v>
      </c>
      <c r="AI39" s="70">
        <v>16.25</v>
      </c>
      <c r="AJ39" s="215"/>
    </row>
    <row r="40" spans="1:36" ht="33.75">
      <c r="A40" s="26">
        <v>27</v>
      </c>
      <c r="B40" s="172" t="s">
        <v>44</v>
      </c>
      <c r="C40" s="175">
        <v>4.6559999999999997</v>
      </c>
      <c r="D40" s="169"/>
      <c r="E40" s="169"/>
      <c r="F40" s="169"/>
      <c r="G40" s="169"/>
      <c r="H40" s="169">
        <v>4.6559999999999997</v>
      </c>
      <c r="I40" s="169"/>
      <c r="J40" s="169"/>
      <c r="K40" s="169">
        <v>4.6559999999999997</v>
      </c>
      <c r="L40" s="169"/>
      <c r="M40" s="169"/>
      <c r="N40" s="169"/>
      <c r="O40" s="169"/>
      <c r="P40" s="169"/>
      <c r="Q40" s="70"/>
      <c r="R40" s="70"/>
      <c r="S40" s="70"/>
      <c r="T40" s="70"/>
      <c r="U40" s="70"/>
      <c r="V40" s="70"/>
      <c r="W40" s="70"/>
      <c r="X40" s="70">
        <f>Z40+AB40</f>
        <v>5</v>
      </c>
      <c r="Y40" s="70">
        <f>AA40+AC40</f>
        <v>54.1</v>
      </c>
      <c r="Z40" s="70"/>
      <c r="AA40" s="70"/>
      <c r="AB40" s="70">
        <v>5</v>
      </c>
      <c r="AC40" s="70">
        <v>54.1</v>
      </c>
      <c r="AD40" s="70"/>
      <c r="AE40" s="70"/>
      <c r="AF40" s="70"/>
      <c r="AG40" s="70"/>
      <c r="AH40" s="70"/>
      <c r="AI40" s="70">
        <v>5.0999999999999996</v>
      </c>
      <c r="AJ40" s="215"/>
    </row>
    <row r="41" spans="1:36" ht="31.5" customHeight="1">
      <c r="A41" s="26">
        <v>28</v>
      </c>
      <c r="B41" s="172" t="s">
        <v>54</v>
      </c>
      <c r="C41" s="175">
        <v>20.420000000000002</v>
      </c>
      <c r="D41" s="169"/>
      <c r="E41" s="169"/>
      <c r="F41" s="169"/>
      <c r="G41" s="169"/>
      <c r="H41" s="169">
        <v>20.420000000000002</v>
      </c>
      <c r="I41" s="169"/>
      <c r="J41" s="169"/>
      <c r="K41" s="169">
        <v>20.420000000000002</v>
      </c>
      <c r="L41" s="169"/>
      <c r="M41" s="169"/>
      <c r="N41" s="169"/>
      <c r="O41" s="169"/>
      <c r="P41" s="169"/>
      <c r="Q41" s="70">
        <f>U41</f>
        <v>2</v>
      </c>
      <c r="R41" s="70">
        <v>142.63999999999999</v>
      </c>
      <c r="S41" s="70"/>
      <c r="T41" s="70"/>
      <c r="U41" s="70">
        <v>2</v>
      </c>
      <c r="V41" s="70">
        <v>142.63999999999999</v>
      </c>
      <c r="W41" s="70"/>
      <c r="X41" s="70">
        <f t="shared" ref="X41:Y43" si="3">Z41+AB41</f>
        <v>13</v>
      </c>
      <c r="Y41" s="70">
        <f>AA41+AC41</f>
        <v>191</v>
      </c>
      <c r="Z41" s="70">
        <v>12</v>
      </c>
      <c r="AA41" s="70">
        <v>147.9</v>
      </c>
      <c r="AB41" s="70">
        <v>1</v>
      </c>
      <c r="AC41" s="70">
        <v>43.1</v>
      </c>
      <c r="AD41" s="70"/>
      <c r="AE41" s="70"/>
      <c r="AF41" s="70"/>
      <c r="AG41" s="70"/>
      <c r="AH41" s="70"/>
      <c r="AI41" s="70">
        <v>18.399999999999999</v>
      </c>
      <c r="AJ41" s="215" t="s">
        <v>736</v>
      </c>
    </row>
    <row r="42" spans="1:36" ht="33.75">
      <c r="A42" s="26">
        <v>29</v>
      </c>
      <c r="B42" s="238" t="s">
        <v>568</v>
      </c>
      <c r="C42" s="175">
        <v>0.255</v>
      </c>
      <c r="D42" s="169"/>
      <c r="E42" s="169"/>
      <c r="F42" s="169"/>
      <c r="G42" s="169"/>
      <c r="H42" s="169">
        <v>0.255</v>
      </c>
      <c r="I42" s="169"/>
      <c r="J42" s="169"/>
      <c r="K42" s="169">
        <v>0.255</v>
      </c>
      <c r="L42" s="169"/>
      <c r="M42" s="169"/>
      <c r="N42" s="169"/>
      <c r="O42" s="169"/>
      <c r="P42" s="1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>
        <v>0.5</v>
      </c>
    </row>
    <row r="43" spans="1:36" ht="50.25" customHeight="1">
      <c r="A43" s="26">
        <v>30</v>
      </c>
      <c r="B43" s="172" t="s">
        <v>182</v>
      </c>
      <c r="C43" s="175">
        <v>3.2280000000000002</v>
      </c>
      <c r="D43" s="169"/>
      <c r="E43" s="169"/>
      <c r="F43" s="169"/>
      <c r="G43" s="169"/>
      <c r="H43" s="169">
        <v>3.2280000000000002</v>
      </c>
      <c r="I43" s="169"/>
      <c r="J43" s="169"/>
      <c r="K43" s="169">
        <v>3.2280000000000002</v>
      </c>
      <c r="L43" s="169"/>
      <c r="M43" s="169" t="s">
        <v>203</v>
      </c>
      <c r="N43" s="169"/>
      <c r="O43" s="169"/>
      <c r="P43" s="169"/>
      <c r="Q43" s="70"/>
      <c r="R43" s="70"/>
      <c r="S43" s="70"/>
      <c r="T43" s="70"/>
      <c r="U43" s="70"/>
      <c r="V43" s="70"/>
      <c r="W43" s="70"/>
      <c r="X43" s="70">
        <f t="shared" si="3"/>
        <v>2</v>
      </c>
      <c r="Y43" s="70">
        <f t="shared" si="3"/>
        <v>30</v>
      </c>
      <c r="Z43" s="70">
        <v>2</v>
      </c>
      <c r="AA43" s="70">
        <v>30</v>
      </c>
      <c r="AB43" s="70"/>
      <c r="AC43" s="70"/>
      <c r="AD43" s="70"/>
      <c r="AE43" s="70"/>
      <c r="AF43" s="70"/>
      <c r="AG43" s="70"/>
      <c r="AH43" s="70"/>
      <c r="AI43" s="70">
        <v>2.1</v>
      </c>
    </row>
    <row r="44" spans="1:36" ht="52.5" customHeight="1">
      <c r="A44" s="26">
        <v>31</v>
      </c>
      <c r="B44" s="265" t="s">
        <v>404</v>
      </c>
      <c r="C44" s="175">
        <v>0.67600000000000005</v>
      </c>
      <c r="D44" s="169"/>
      <c r="E44" s="169"/>
      <c r="F44" s="169"/>
      <c r="G44" s="169"/>
      <c r="H44" s="169">
        <v>0.67600000000000005</v>
      </c>
      <c r="I44" s="169"/>
      <c r="J44" s="169">
        <v>0.28000000000000003</v>
      </c>
      <c r="K44" s="169">
        <v>0.308</v>
      </c>
      <c r="L44" s="169"/>
      <c r="M44" s="169">
        <v>8.7999999999999995E-2</v>
      </c>
      <c r="N44" s="169"/>
      <c r="O44" s="169"/>
      <c r="P44" s="169"/>
      <c r="Q44" s="70"/>
      <c r="R44" s="70"/>
      <c r="S44" s="70"/>
      <c r="T44" s="70"/>
      <c r="U44" s="70"/>
      <c r="V44" s="70"/>
      <c r="W44" s="70"/>
      <c r="X44" s="70">
        <f>AB44</f>
        <v>2</v>
      </c>
      <c r="Y44" s="70">
        <f>AC44</f>
        <v>24</v>
      </c>
      <c r="Z44" s="70"/>
      <c r="AA44" s="70"/>
      <c r="AB44" s="70">
        <v>2</v>
      </c>
      <c r="AC44" s="70">
        <v>24</v>
      </c>
      <c r="AD44" s="70"/>
      <c r="AE44" s="70"/>
      <c r="AF44" s="70"/>
      <c r="AG44" s="70"/>
      <c r="AH44" s="70"/>
      <c r="AI44" s="70">
        <v>3</v>
      </c>
      <c r="AJ44" s="215"/>
    </row>
    <row r="45" spans="1:36" ht="22.5">
      <c r="A45" s="26">
        <v>32</v>
      </c>
      <c r="B45" s="172" t="s">
        <v>405</v>
      </c>
      <c r="C45" s="175">
        <v>0.35</v>
      </c>
      <c r="D45" s="169"/>
      <c r="E45" s="169"/>
      <c r="F45" s="169"/>
      <c r="G45" s="169"/>
      <c r="H45" s="169">
        <v>0.35</v>
      </c>
      <c r="I45" s="169"/>
      <c r="J45" s="169"/>
      <c r="K45" s="169">
        <v>0.35</v>
      </c>
      <c r="L45" s="169"/>
      <c r="M45" s="169"/>
      <c r="N45" s="169"/>
      <c r="O45" s="169"/>
      <c r="P45" s="169"/>
      <c r="Q45" s="70"/>
      <c r="R45" s="70"/>
      <c r="S45" s="70"/>
      <c r="T45" s="70"/>
      <c r="U45" s="70"/>
      <c r="V45" s="70"/>
      <c r="W45" s="70"/>
      <c r="X45" s="70">
        <f t="shared" ref="X45:X58" si="4">Z45+AB45</f>
        <v>1</v>
      </c>
      <c r="Y45" s="70">
        <f t="shared" ref="Y45:Y58" si="5">AA45+AC45</f>
        <v>0</v>
      </c>
      <c r="Z45" s="70">
        <v>1</v>
      </c>
      <c r="AA45" s="70">
        <v>0</v>
      </c>
      <c r="AB45" s="70"/>
      <c r="AC45" s="70"/>
      <c r="AD45" s="70"/>
      <c r="AE45" s="70"/>
      <c r="AF45" s="70"/>
      <c r="AG45" s="70"/>
      <c r="AH45" s="70"/>
      <c r="AI45" s="70">
        <v>1.7</v>
      </c>
      <c r="AJ45" s="215"/>
    </row>
    <row r="46" spans="1:36" ht="26.25" customHeight="1">
      <c r="A46" s="26">
        <v>33</v>
      </c>
      <c r="B46" s="172" t="s">
        <v>45</v>
      </c>
      <c r="C46" s="175">
        <v>3.91</v>
      </c>
      <c r="D46" s="169"/>
      <c r="E46" s="169"/>
      <c r="F46" s="169"/>
      <c r="G46" s="169"/>
      <c r="H46" s="169">
        <v>3.91</v>
      </c>
      <c r="I46" s="169"/>
      <c r="J46" s="169"/>
      <c r="K46" s="169">
        <v>3.91</v>
      </c>
      <c r="L46" s="169"/>
      <c r="M46" s="169"/>
      <c r="N46" s="169"/>
      <c r="O46" s="169"/>
      <c r="P46" s="169"/>
      <c r="Q46" s="70"/>
      <c r="R46" s="70"/>
      <c r="S46" s="70"/>
      <c r="T46" s="70"/>
      <c r="U46" s="70"/>
      <c r="V46" s="70"/>
      <c r="W46" s="70"/>
      <c r="X46" s="70">
        <f>Z46+AB46</f>
        <v>2</v>
      </c>
      <c r="Y46" s="70">
        <f>AA46+AC46</f>
        <v>31.4</v>
      </c>
      <c r="Z46" s="70">
        <v>2</v>
      </c>
      <c r="AA46" s="70">
        <v>31.4</v>
      </c>
      <c r="AB46" s="70"/>
      <c r="AC46" s="70"/>
      <c r="AD46" s="70"/>
      <c r="AE46" s="70"/>
      <c r="AF46" s="70"/>
      <c r="AG46" s="70"/>
      <c r="AH46" s="70"/>
      <c r="AI46" s="70">
        <v>5.2</v>
      </c>
      <c r="AJ46" s="254"/>
    </row>
    <row r="47" spans="1:36" ht="33.75">
      <c r="A47" s="26">
        <v>34</v>
      </c>
      <c r="B47" s="238" t="s">
        <v>562</v>
      </c>
      <c r="C47" s="175">
        <v>4.3099999999999996</v>
      </c>
      <c r="D47" s="169"/>
      <c r="E47" s="169"/>
      <c r="F47" s="169"/>
      <c r="G47" s="169"/>
      <c r="H47" s="169">
        <v>4.3099999999999996</v>
      </c>
      <c r="I47" s="169"/>
      <c r="J47" s="169"/>
      <c r="K47" s="169">
        <v>4.3099999999999996</v>
      </c>
      <c r="L47" s="169"/>
      <c r="M47" s="169"/>
      <c r="N47" s="169"/>
      <c r="O47" s="169"/>
      <c r="P47" s="169"/>
      <c r="Q47" s="70"/>
      <c r="R47" s="70"/>
      <c r="S47" s="70"/>
      <c r="T47" s="70"/>
      <c r="U47" s="70"/>
      <c r="V47" s="70"/>
      <c r="W47" s="70"/>
      <c r="X47" s="70">
        <f t="shared" si="4"/>
        <v>5</v>
      </c>
      <c r="Y47" s="70">
        <f t="shared" si="5"/>
        <v>102.8</v>
      </c>
      <c r="Z47" s="70">
        <v>5</v>
      </c>
      <c r="AA47" s="70">
        <v>102.8</v>
      </c>
      <c r="AB47" s="70"/>
      <c r="AC47" s="70"/>
      <c r="AD47" s="70"/>
      <c r="AE47" s="70"/>
      <c r="AF47" s="70"/>
      <c r="AG47" s="70"/>
      <c r="AH47" s="70"/>
      <c r="AI47" s="70">
        <v>3.9</v>
      </c>
    </row>
    <row r="48" spans="1:36" ht="33.75" customHeight="1">
      <c r="A48" s="26">
        <v>35</v>
      </c>
      <c r="B48" s="238" t="s">
        <v>569</v>
      </c>
      <c r="C48" s="175">
        <v>0.8</v>
      </c>
      <c r="D48" s="171"/>
      <c r="E48" s="171"/>
      <c r="F48" s="171"/>
      <c r="G48" s="171"/>
      <c r="H48" s="171">
        <v>0.8</v>
      </c>
      <c r="I48" s="171"/>
      <c r="J48" s="171"/>
      <c r="K48" s="171">
        <v>0.8</v>
      </c>
      <c r="L48" s="171"/>
      <c r="M48" s="171"/>
      <c r="N48" s="171"/>
      <c r="O48" s="171"/>
      <c r="P48" s="171"/>
      <c r="Q48" s="70"/>
      <c r="R48" s="70"/>
      <c r="S48" s="168"/>
      <c r="T48" s="168"/>
      <c r="U48" s="168"/>
      <c r="V48" s="168"/>
      <c r="W48" s="168"/>
      <c r="X48" s="70">
        <f t="shared" si="4"/>
        <v>2</v>
      </c>
      <c r="Y48" s="70">
        <f t="shared" si="5"/>
        <v>24</v>
      </c>
      <c r="Z48" s="70">
        <v>2</v>
      </c>
      <c r="AA48" s="70">
        <v>24</v>
      </c>
      <c r="AB48" s="168"/>
      <c r="AC48" s="168"/>
      <c r="AD48" s="70"/>
      <c r="AE48" s="70"/>
      <c r="AF48" s="70"/>
      <c r="AG48" s="70"/>
      <c r="AH48" s="70"/>
      <c r="AI48" s="70">
        <v>0.5</v>
      </c>
    </row>
    <row r="49" spans="1:36" ht="79.5" customHeight="1">
      <c r="A49" s="26">
        <v>36</v>
      </c>
      <c r="B49" s="356" t="s">
        <v>563</v>
      </c>
      <c r="C49" s="180">
        <v>6.8769999999999998</v>
      </c>
      <c r="D49" s="163"/>
      <c r="E49" s="163"/>
      <c r="F49" s="163"/>
      <c r="G49" s="163"/>
      <c r="H49" s="163">
        <v>6.8769999999999998</v>
      </c>
      <c r="I49" s="163"/>
      <c r="J49" s="163"/>
      <c r="K49" s="163">
        <v>6.8769999999999998</v>
      </c>
      <c r="L49" s="171"/>
      <c r="M49" s="171"/>
      <c r="N49" s="171"/>
      <c r="O49" s="171"/>
      <c r="P49" s="171"/>
      <c r="Q49" s="160">
        <f>S49</f>
        <v>1</v>
      </c>
      <c r="R49" s="160">
        <f>T49</f>
        <v>39.4</v>
      </c>
      <c r="S49" s="162">
        <v>1</v>
      </c>
      <c r="T49" s="162">
        <v>39.4</v>
      </c>
      <c r="U49" s="162"/>
      <c r="V49" s="162"/>
      <c r="W49" s="162"/>
      <c r="X49" s="160">
        <f t="shared" si="4"/>
        <v>2</v>
      </c>
      <c r="Y49" s="160">
        <f t="shared" si="5"/>
        <v>22.3</v>
      </c>
      <c r="Z49" s="162">
        <v>2</v>
      </c>
      <c r="AA49" s="162">
        <v>22.3</v>
      </c>
      <c r="AB49" s="168"/>
      <c r="AC49" s="168"/>
      <c r="AD49" s="70"/>
      <c r="AE49" s="70"/>
      <c r="AF49" s="70"/>
      <c r="AG49" s="70"/>
      <c r="AH49" s="70"/>
      <c r="AI49" s="70">
        <v>6.6</v>
      </c>
      <c r="AJ49" s="215" t="s">
        <v>824</v>
      </c>
    </row>
    <row r="50" spans="1:36" ht="33.75">
      <c r="A50" s="26">
        <v>37</v>
      </c>
      <c r="B50" s="172" t="s">
        <v>564</v>
      </c>
      <c r="C50" s="175">
        <v>0.46800000000000003</v>
      </c>
      <c r="D50" s="171"/>
      <c r="E50" s="171"/>
      <c r="F50" s="171"/>
      <c r="G50" s="171"/>
      <c r="H50" s="171">
        <v>0.46800000000000003</v>
      </c>
      <c r="I50" s="171"/>
      <c r="J50" s="171"/>
      <c r="K50" s="171">
        <v>0.46800000000000003</v>
      </c>
      <c r="L50" s="171"/>
      <c r="M50" s="171"/>
      <c r="N50" s="171"/>
      <c r="O50" s="171"/>
      <c r="P50" s="171"/>
      <c r="Q50" s="70"/>
      <c r="R50" s="70"/>
      <c r="S50" s="168"/>
      <c r="T50" s="168"/>
      <c r="U50" s="168"/>
      <c r="V50" s="168"/>
      <c r="W50" s="70"/>
      <c r="X50" s="70"/>
      <c r="Y50" s="70"/>
      <c r="Z50" s="168"/>
      <c r="AA50" s="168"/>
      <c r="AB50" s="168"/>
      <c r="AC50" s="168"/>
      <c r="AD50" s="70"/>
      <c r="AE50" s="70"/>
      <c r="AF50" s="70"/>
      <c r="AG50" s="70"/>
      <c r="AH50" s="70"/>
      <c r="AI50" s="70">
        <v>1.7</v>
      </c>
    </row>
    <row r="51" spans="1:36" ht="33.75" customHeight="1">
      <c r="A51" s="26">
        <v>38</v>
      </c>
      <c r="B51" s="238" t="s">
        <v>565</v>
      </c>
      <c r="C51" s="175">
        <v>4.6139999999999999</v>
      </c>
      <c r="D51" s="171"/>
      <c r="E51" s="171"/>
      <c r="F51" s="171"/>
      <c r="G51" s="171"/>
      <c r="H51" s="171">
        <v>4.6139999999999999</v>
      </c>
      <c r="I51" s="171"/>
      <c r="J51" s="171"/>
      <c r="K51" s="171"/>
      <c r="L51" s="171"/>
      <c r="M51" s="171">
        <v>4.6139999999999999</v>
      </c>
      <c r="N51" s="171"/>
      <c r="O51" s="171"/>
      <c r="P51" s="171"/>
      <c r="Q51" s="70"/>
      <c r="R51" s="70"/>
      <c r="S51" s="168"/>
      <c r="T51" s="168"/>
      <c r="U51" s="168"/>
      <c r="V51" s="168"/>
      <c r="W51" s="70"/>
      <c r="X51" s="70">
        <f>Z51+AB51</f>
        <v>4</v>
      </c>
      <c r="Y51" s="70">
        <f>AA51+AC51</f>
        <v>101</v>
      </c>
      <c r="Z51" s="168">
        <v>4</v>
      </c>
      <c r="AA51" s="168">
        <v>101</v>
      </c>
      <c r="AB51" s="168"/>
      <c r="AC51" s="168"/>
      <c r="AD51" s="70"/>
      <c r="AE51" s="70"/>
      <c r="AF51" s="70"/>
      <c r="AG51" s="70"/>
      <c r="AH51" s="70"/>
      <c r="AI51" s="70">
        <v>3.9</v>
      </c>
    </row>
    <row r="52" spans="1:36" ht="22.5">
      <c r="A52" s="26">
        <v>39</v>
      </c>
      <c r="B52" s="172" t="s">
        <v>407</v>
      </c>
      <c r="C52" s="175">
        <v>1.6919999999999999</v>
      </c>
      <c r="D52" s="169"/>
      <c r="E52" s="169"/>
      <c r="F52" s="169"/>
      <c r="G52" s="169"/>
      <c r="H52" s="169">
        <v>1.6919999999999999</v>
      </c>
      <c r="I52" s="169"/>
      <c r="J52" s="169"/>
      <c r="K52" s="169">
        <v>1.6919999999999999</v>
      </c>
      <c r="L52" s="169"/>
      <c r="M52" s="169"/>
      <c r="N52" s="169"/>
      <c r="O52" s="169"/>
      <c r="P52" s="169"/>
      <c r="Q52" s="70"/>
      <c r="R52" s="70"/>
      <c r="S52" s="70"/>
      <c r="T52" s="70"/>
      <c r="U52" s="70"/>
      <c r="V52" s="70"/>
      <c r="W52" s="70"/>
      <c r="X52" s="70">
        <f t="shared" si="4"/>
        <v>2</v>
      </c>
      <c r="Y52" s="70">
        <f t="shared" si="5"/>
        <v>22.4</v>
      </c>
      <c r="Z52" s="70">
        <v>2</v>
      </c>
      <c r="AA52" s="70">
        <v>22.4</v>
      </c>
      <c r="AB52" s="70"/>
      <c r="AC52" s="70"/>
      <c r="AD52" s="70"/>
      <c r="AE52" s="70"/>
      <c r="AF52" s="70"/>
      <c r="AG52" s="70"/>
      <c r="AH52" s="70"/>
      <c r="AI52" s="70">
        <v>2.6</v>
      </c>
      <c r="AJ52" s="215"/>
    </row>
    <row r="53" spans="1:36" ht="47.25" customHeight="1">
      <c r="A53" s="26">
        <v>40</v>
      </c>
      <c r="B53" s="172" t="s">
        <v>688</v>
      </c>
      <c r="C53" s="175">
        <v>3.7679999999999998</v>
      </c>
      <c r="D53" s="169"/>
      <c r="E53" s="169"/>
      <c r="F53" s="169"/>
      <c r="G53" s="169"/>
      <c r="H53" s="169">
        <v>3.7679999999999998</v>
      </c>
      <c r="I53" s="169"/>
      <c r="J53" s="169"/>
      <c r="K53" s="178">
        <v>3.7679999999999998</v>
      </c>
      <c r="L53" s="169"/>
      <c r="M53" s="169"/>
      <c r="N53" s="169"/>
      <c r="O53" s="169"/>
      <c r="P53" s="169"/>
      <c r="Q53" s="70">
        <f>U53</f>
        <v>1</v>
      </c>
      <c r="R53" s="70">
        <f>V53</f>
        <v>16.760000000000002</v>
      </c>
      <c r="S53" s="70"/>
      <c r="T53" s="70"/>
      <c r="U53" s="70">
        <v>1</v>
      </c>
      <c r="V53" s="70">
        <v>16.760000000000002</v>
      </c>
      <c r="W53" s="70"/>
      <c r="X53" s="70">
        <f t="shared" si="4"/>
        <v>2</v>
      </c>
      <c r="Y53" s="70">
        <f t="shared" si="5"/>
        <v>31.8</v>
      </c>
      <c r="Z53" s="70">
        <v>2</v>
      </c>
      <c r="AA53" s="70">
        <v>31.8</v>
      </c>
      <c r="AB53" s="70"/>
      <c r="AC53" s="70"/>
      <c r="AD53" s="70"/>
      <c r="AE53" s="70"/>
      <c r="AF53" s="70"/>
      <c r="AG53" s="70"/>
      <c r="AH53" s="70"/>
      <c r="AI53" s="70">
        <v>3.15</v>
      </c>
      <c r="AJ53" s="215"/>
    </row>
    <row r="54" spans="1:36" ht="44.25" customHeight="1">
      <c r="A54" s="26">
        <v>41</v>
      </c>
      <c r="B54" s="280" t="s">
        <v>46</v>
      </c>
      <c r="C54" s="175">
        <v>1.3540000000000001</v>
      </c>
      <c r="D54" s="171"/>
      <c r="E54" s="171"/>
      <c r="F54" s="171"/>
      <c r="G54" s="171"/>
      <c r="H54" s="171">
        <v>1.3540000000000001</v>
      </c>
      <c r="I54" s="171"/>
      <c r="J54" s="171"/>
      <c r="K54" s="171">
        <v>1.3540000000000001</v>
      </c>
      <c r="L54" s="169"/>
      <c r="M54" s="169"/>
      <c r="N54" s="169"/>
      <c r="O54" s="169"/>
      <c r="P54" s="169"/>
      <c r="Q54" s="70"/>
      <c r="R54" s="70"/>
      <c r="S54" s="70"/>
      <c r="T54" s="70"/>
      <c r="U54" s="70"/>
      <c r="V54" s="70"/>
      <c r="W54" s="70"/>
      <c r="X54" s="70">
        <f t="shared" si="4"/>
        <v>1</v>
      </c>
      <c r="Y54" s="70">
        <f t="shared" si="5"/>
        <v>10.4</v>
      </c>
      <c r="Z54" s="70">
        <v>1</v>
      </c>
      <c r="AA54" s="70">
        <v>10.4</v>
      </c>
      <c r="AB54" s="70"/>
      <c r="AC54" s="70"/>
      <c r="AD54" s="70"/>
      <c r="AE54" s="70"/>
      <c r="AF54" s="70"/>
      <c r="AG54" s="70"/>
      <c r="AH54" s="70"/>
      <c r="AI54" s="70">
        <v>1.2</v>
      </c>
      <c r="AJ54" s="215"/>
    </row>
    <row r="55" spans="1:36" ht="22.5">
      <c r="A55" s="26">
        <v>42</v>
      </c>
      <c r="B55" s="172" t="s">
        <v>430</v>
      </c>
      <c r="C55" s="175">
        <v>4.26</v>
      </c>
      <c r="D55" s="171"/>
      <c r="E55" s="171"/>
      <c r="F55" s="171"/>
      <c r="G55" s="171"/>
      <c r="H55" s="171">
        <v>4.26</v>
      </c>
      <c r="I55" s="171"/>
      <c r="J55" s="171"/>
      <c r="K55" s="171">
        <v>4.26</v>
      </c>
      <c r="L55" s="171"/>
      <c r="M55" s="171"/>
      <c r="N55" s="171"/>
      <c r="O55" s="171"/>
      <c r="P55" s="171"/>
      <c r="Q55" s="70">
        <f>U55</f>
        <v>1</v>
      </c>
      <c r="R55" s="70">
        <v>42.2</v>
      </c>
      <c r="S55" s="168"/>
      <c r="T55" s="168"/>
      <c r="U55" s="168">
        <v>1</v>
      </c>
      <c r="V55" s="168">
        <v>42.2</v>
      </c>
      <c r="W55" s="70"/>
      <c r="X55" s="70">
        <f t="shared" si="4"/>
        <v>3</v>
      </c>
      <c r="Y55" s="70">
        <f t="shared" si="5"/>
        <v>50.3</v>
      </c>
      <c r="Z55" s="168">
        <v>2</v>
      </c>
      <c r="AA55" s="168">
        <v>32.799999999999997</v>
      </c>
      <c r="AB55" s="168">
        <v>1</v>
      </c>
      <c r="AC55" s="168">
        <v>17.5</v>
      </c>
      <c r="AD55" s="70"/>
      <c r="AE55" s="70"/>
      <c r="AF55" s="70"/>
      <c r="AG55" s="70"/>
      <c r="AH55" s="70"/>
      <c r="AI55" s="70">
        <v>4.3</v>
      </c>
      <c r="AJ55" s="215" t="s">
        <v>769</v>
      </c>
    </row>
    <row r="56" spans="1:36">
      <c r="A56" s="26">
        <v>43</v>
      </c>
      <c r="B56" s="172" t="s">
        <v>47</v>
      </c>
      <c r="C56" s="175">
        <v>0.81499999999999995</v>
      </c>
      <c r="D56" s="169"/>
      <c r="E56" s="169"/>
      <c r="F56" s="169"/>
      <c r="G56" s="169"/>
      <c r="H56" s="169"/>
      <c r="I56" s="169">
        <v>0.81499999999999995</v>
      </c>
      <c r="J56" s="169"/>
      <c r="K56" s="169">
        <v>0.81499999999999995</v>
      </c>
      <c r="L56" s="169"/>
      <c r="M56" s="169"/>
      <c r="N56" s="169"/>
      <c r="O56" s="169"/>
      <c r="P56" s="169"/>
      <c r="Q56" s="70"/>
      <c r="R56" s="70"/>
      <c r="S56" s="70"/>
      <c r="T56" s="70"/>
      <c r="U56" s="70"/>
      <c r="V56" s="70"/>
      <c r="W56" s="70"/>
      <c r="X56" s="70">
        <f t="shared" si="4"/>
        <v>1</v>
      </c>
      <c r="Y56" s="70">
        <f t="shared" si="5"/>
        <v>11.4</v>
      </c>
      <c r="Z56" s="168"/>
      <c r="AA56" s="168"/>
      <c r="AB56" s="70">
        <v>1</v>
      </c>
      <c r="AC56" s="70">
        <v>11.4</v>
      </c>
      <c r="AD56" s="70"/>
      <c r="AE56" s="70"/>
      <c r="AF56" s="70"/>
      <c r="AG56" s="70"/>
      <c r="AH56" s="70"/>
      <c r="AI56" s="70">
        <v>1.1000000000000001</v>
      </c>
    </row>
    <row r="57" spans="1:36">
      <c r="A57" s="26">
        <v>44</v>
      </c>
      <c r="B57" s="238" t="s">
        <v>48</v>
      </c>
      <c r="C57" s="175">
        <v>11.39</v>
      </c>
      <c r="D57" s="169"/>
      <c r="E57" s="169"/>
      <c r="F57" s="169"/>
      <c r="G57" s="169"/>
      <c r="H57" s="169">
        <v>10.851000000000001</v>
      </c>
      <c r="I57" s="169"/>
      <c r="J57" s="169"/>
      <c r="K57" s="169">
        <v>10.851000000000001</v>
      </c>
      <c r="L57" s="169"/>
      <c r="M57" s="169"/>
      <c r="N57" s="169"/>
      <c r="O57" s="169">
        <v>0.53900000000000003</v>
      </c>
      <c r="P57" s="169">
        <v>0.53900000000000003</v>
      </c>
      <c r="Q57" s="70"/>
      <c r="R57" s="70"/>
      <c r="S57" s="70"/>
      <c r="T57" s="70"/>
      <c r="U57" s="70"/>
      <c r="V57" s="70"/>
      <c r="W57" s="70"/>
      <c r="X57" s="70">
        <f>Z57+AB57</f>
        <v>9</v>
      </c>
      <c r="Y57" s="70">
        <f>AA57+AC57</f>
        <v>167.5</v>
      </c>
      <c r="Z57" s="70">
        <v>8</v>
      </c>
      <c r="AA57" s="70">
        <v>145.30000000000001</v>
      </c>
      <c r="AB57" s="70">
        <v>1</v>
      </c>
      <c r="AC57" s="70">
        <v>22.2</v>
      </c>
      <c r="AD57" s="70"/>
      <c r="AE57" s="70"/>
      <c r="AF57" s="70"/>
      <c r="AG57" s="70"/>
      <c r="AH57" s="70"/>
      <c r="AI57" s="70"/>
      <c r="AJ57" s="215"/>
    </row>
    <row r="58" spans="1:36">
      <c r="A58" s="26">
        <v>45</v>
      </c>
      <c r="B58" s="240" t="s">
        <v>24</v>
      </c>
      <c r="C58" s="175">
        <v>16.391999999999999</v>
      </c>
      <c r="D58" s="171"/>
      <c r="E58" s="171"/>
      <c r="F58" s="171"/>
      <c r="G58" s="175">
        <v>16.391999999999999</v>
      </c>
      <c r="H58" s="171"/>
      <c r="I58" s="171"/>
      <c r="J58" s="171"/>
      <c r="K58" s="175">
        <v>16.391999999999999</v>
      </c>
      <c r="L58" s="171"/>
      <c r="M58" s="171"/>
      <c r="N58" s="171"/>
      <c r="O58" s="171"/>
      <c r="P58" s="171"/>
      <c r="Q58" s="70">
        <f>U58</f>
        <v>1</v>
      </c>
      <c r="R58" s="70">
        <v>65.5</v>
      </c>
      <c r="S58" s="168"/>
      <c r="T58" s="168"/>
      <c r="U58" s="168">
        <v>1</v>
      </c>
      <c r="V58" s="168">
        <v>65.5</v>
      </c>
      <c r="W58" s="70"/>
      <c r="X58" s="70">
        <f t="shared" si="4"/>
        <v>14</v>
      </c>
      <c r="Y58" s="70">
        <f t="shared" si="5"/>
        <v>389.7</v>
      </c>
      <c r="Z58" s="70">
        <v>14</v>
      </c>
      <c r="AA58" s="70">
        <v>389.7</v>
      </c>
      <c r="AB58" s="168"/>
      <c r="AC58" s="168"/>
      <c r="AD58" s="70"/>
      <c r="AE58" s="170"/>
      <c r="AF58" s="170"/>
      <c r="AG58" s="170"/>
      <c r="AH58" s="170"/>
      <c r="AI58" s="175">
        <v>16.533999999999999</v>
      </c>
      <c r="AJ58" s="215"/>
    </row>
    <row r="59" spans="1:36" ht="19.5">
      <c r="A59" s="26">
        <v>46</v>
      </c>
      <c r="B59" s="179" t="s">
        <v>333</v>
      </c>
      <c r="C59" s="180">
        <v>3.93</v>
      </c>
      <c r="D59" s="163"/>
      <c r="E59" s="163"/>
      <c r="F59" s="163"/>
      <c r="G59" s="180">
        <v>3.93</v>
      </c>
      <c r="H59" s="163"/>
      <c r="I59" s="163"/>
      <c r="J59" s="163"/>
      <c r="K59" s="180">
        <v>3.93</v>
      </c>
      <c r="L59" s="163"/>
      <c r="M59" s="163"/>
      <c r="N59" s="163"/>
      <c r="O59" s="163"/>
      <c r="P59" s="163"/>
      <c r="Q59" s="160"/>
      <c r="R59" s="160"/>
      <c r="S59" s="162"/>
      <c r="T59" s="162"/>
      <c r="U59" s="162"/>
      <c r="V59" s="162"/>
      <c r="W59" s="160"/>
      <c r="X59" s="160">
        <v>4</v>
      </c>
      <c r="Y59" s="160">
        <v>85.97</v>
      </c>
      <c r="Z59" s="160">
        <v>4</v>
      </c>
      <c r="AA59" s="160">
        <v>85.97</v>
      </c>
      <c r="AB59" s="162"/>
      <c r="AC59" s="162"/>
      <c r="AD59" s="160"/>
      <c r="AE59" s="165"/>
      <c r="AF59" s="165"/>
      <c r="AG59" s="165"/>
      <c r="AH59" s="165"/>
      <c r="AI59" s="180"/>
    </row>
    <row r="60" spans="1:36" ht="29.25">
      <c r="A60" s="26">
        <v>47</v>
      </c>
      <c r="B60" s="179" t="s">
        <v>437</v>
      </c>
      <c r="C60" s="180">
        <v>0.108</v>
      </c>
      <c r="D60" s="163"/>
      <c r="E60" s="163"/>
      <c r="F60" s="163"/>
      <c r="G60" s="180"/>
      <c r="H60" s="163">
        <v>0.108</v>
      </c>
      <c r="I60" s="163"/>
      <c r="J60" s="163"/>
      <c r="K60" s="180">
        <v>0.108</v>
      </c>
      <c r="L60" s="163"/>
      <c r="M60" s="163"/>
      <c r="N60" s="163"/>
      <c r="O60" s="163"/>
      <c r="P60" s="163"/>
      <c r="Q60" s="160"/>
      <c r="R60" s="160"/>
      <c r="S60" s="162"/>
      <c r="T60" s="162"/>
      <c r="U60" s="162"/>
      <c r="V60" s="162"/>
      <c r="W60" s="160"/>
      <c r="X60" s="160">
        <f>Z60</f>
        <v>1</v>
      </c>
      <c r="Y60" s="160"/>
      <c r="Z60" s="160">
        <v>1</v>
      </c>
      <c r="AA60" s="160" t="s">
        <v>440</v>
      </c>
      <c r="AB60" s="162"/>
      <c r="AC60" s="162"/>
      <c r="AD60" s="160"/>
      <c r="AE60" s="165"/>
      <c r="AF60" s="165"/>
      <c r="AG60" s="165"/>
      <c r="AH60" s="165"/>
      <c r="AI60" s="180"/>
      <c r="AJ60" s="215"/>
    </row>
    <row r="61" spans="1:36">
      <c r="A61" s="26">
        <v>48</v>
      </c>
      <c r="B61" s="179" t="s">
        <v>438</v>
      </c>
      <c r="C61" s="180">
        <v>1.2470000000000001</v>
      </c>
      <c r="D61" s="163"/>
      <c r="E61" s="163"/>
      <c r="F61" s="163"/>
      <c r="G61" s="180"/>
      <c r="H61" s="163">
        <v>1.2470000000000001</v>
      </c>
      <c r="I61" s="163"/>
      <c r="J61" s="163"/>
      <c r="K61" s="180">
        <v>1.2470000000000001</v>
      </c>
      <c r="L61" s="163"/>
      <c r="M61" s="163"/>
      <c r="N61" s="163"/>
      <c r="O61" s="163"/>
      <c r="P61" s="163"/>
      <c r="Q61" s="160"/>
      <c r="R61" s="160"/>
      <c r="S61" s="162"/>
      <c r="T61" s="162"/>
      <c r="U61" s="162"/>
      <c r="V61" s="162"/>
      <c r="W61" s="160"/>
      <c r="X61" s="160">
        <f>Z61</f>
        <v>3</v>
      </c>
      <c r="Y61" s="160">
        <f>AA61</f>
        <v>34.5</v>
      </c>
      <c r="Z61" s="160">
        <v>3</v>
      </c>
      <c r="AA61" s="160">
        <v>34.5</v>
      </c>
      <c r="AB61" s="162"/>
      <c r="AC61" s="162"/>
      <c r="AD61" s="160"/>
      <c r="AE61" s="165"/>
      <c r="AF61" s="165"/>
      <c r="AG61" s="165"/>
      <c r="AH61" s="165"/>
      <c r="AI61" s="180"/>
      <c r="AJ61" s="215"/>
    </row>
    <row r="62" spans="1:36">
      <c r="A62" s="1"/>
      <c r="B62" s="1" t="s">
        <v>102</v>
      </c>
      <c r="C62" s="48">
        <f>SUM(C10:C61)</f>
        <v>269.55</v>
      </c>
      <c r="D62" s="48">
        <f t="shared" ref="D62:AI62" si="6">SUM(D10:D58)</f>
        <v>0</v>
      </c>
      <c r="E62" s="48">
        <f t="shared" si="6"/>
        <v>0</v>
      </c>
      <c r="F62" s="48">
        <f t="shared" si="6"/>
        <v>0</v>
      </c>
      <c r="G62" s="48">
        <f>SUM(G10:G59)</f>
        <v>101.49299999999999</v>
      </c>
      <c r="H62" s="48">
        <f>SUM(H10:H61)</f>
        <v>162.69</v>
      </c>
      <c r="I62" s="48">
        <f t="shared" si="6"/>
        <v>0.90400000000000003</v>
      </c>
      <c r="J62" s="48">
        <f t="shared" si="6"/>
        <v>0.28000000000000003</v>
      </c>
      <c r="K62" s="48">
        <f>SUM(K10:K61)</f>
        <v>253.83699999999999</v>
      </c>
      <c r="L62" s="48">
        <f t="shared" si="6"/>
        <v>2.4279999999999999</v>
      </c>
      <c r="M62" s="48">
        <f t="shared" si="6"/>
        <v>8.5419999999999998</v>
      </c>
      <c r="N62" s="48">
        <f t="shared" si="6"/>
        <v>0</v>
      </c>
      <c r="O62" s="48">
        <f t="shared" si="6"/>
        <v>4.4630000000000001</v>
      </c>
      <c r="P62" s="1">
        <f t="shared" si="6"/>
        <v>0.53900000000000003</v>
      </c>
      <c r="Q62" s="1">
        <f t="shared" si="6"/>
        <v>13</v>
      </c>
      <c r="R62" s="1">
        <f>SUM(R10:R58)</f>
        <v>626.66</v>
      </c>
      <c r="S62" s="1">
        <f t="shared" si="6"/>
        <v>1</v>
      </c>
      <c r="T62" s="1">
        <f t="shared" si="6"/>
        <v>39.4</v>
      </c>
      <c r="U62" s="1">
        <f t="shared" si="6"/>
        <v>12</v>
      </c>
      <c r="V62" s="142">
        <f t="shared" si="6"/>
        <v>587.29999999999995</v>
      </c>
      <c r="W62" s="1">
        <f t="shared" si="6"/>
        <v>0</v>
      </c>
      <c r="X62" s="1">
        <f>SUM(X10:X61)</f>
        <v>200</v>
      </c>
      <c r="Y62" s="1">
        <f>SUM(Y10:Y61)</f>
        <v>3299.17</v>
      </c>
      <c r="Z62" s="1">
        <f>SUM(Z10:Z61)</f>
        <v>164</v>
      </c>
      <c r="AA62" s="1">
        <f>SUM(AA10:AA61)</f>
        <v>2660.07</v>
      </c>
      <c r="AB62" s="1">
        <f t="shared" si="6"/>
        <v>26</v>
      </c>
      <c r="AC62" s="1">
        <f t="shared" si="6"/>
        <v>439</v>
      </c>
      <c r="AD62" s="1">
        <f t="shared" si="6"/>
        <v>0</v>
      </c>
      <c r="AE62" s="1">
        <f>SUM(AE9:AE59)</f>
        <v>1</v>
      </c>
      <c r="AF62" s="1">
        <f>SUM(AF9:AF59)</f>
        <v>40.6</v>
      </c>
      <c r="AG62" s="1">
        <f>SUM(AG9:AG59)</f>
        <v>9</v>
      </c>
      <c r="AH62" s="1">
        <f>SUM(AH9:AH59)</f>
        <v>159.5</v>
      </c>
      <c r="AI62" s="1">
        <f t="shared" si="6"/>
        <v>240.23400000000001</v>
      </c>
    </row>
    <row r="63" spans="1:36">
      <c r="A63" s="2" t="s">
        <v>73</v>
      </c>
    </row>
    <row r="64" spans="1:36">
      <c r="A64" s="22"/>
      <c r="B64" s="263"/>
      <c r="C64" s="263"/>
      <c r="D64" s="264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199"/>
      <c r="AA64" s="199"/>
    </row>
    <row r="65" spans="1:27">
      <c r="B65" s="199"/>
      <c r="C65" s="199"/>
      <c r="D65" s="199"/>
      <c r="E65" s="199"/>
      <c r="F65" s="199"/>
      <c r="G65" s="199"/>
      <c r="H65" s="247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</row>
    <row r="66" spans="1:27">
      <c r="A66" s="6"/>
      <c r="B66" s="199"/>
      <c r="C66" s="199"/>
      <c r="D66" s="248"/>
      <c r="E66" s="199"/>
      <c r="F66" s="199"/>
      <c r="G66" s="199"/>
      <c r="H66" s="247"/>
      <c r="I66" s="199"/>
      <c r="J66" s="199"/>
      <c r="K66" s="199"/>
      <c r="L66" s="199"/>
      <c r="M66" s="24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</row>
    <row r="67" spans="1:27">
      <c r="A67" s="6"/>
      <c r="K67" s="6"/>
    </row>
    <row r="68" spans="1:27">
      <c r="A68" s="2" t="s">
        <v>73</v>
      </c>
    </row>
    <row r="69" spans="1:27">
      <c r="A69" s="6"/>
    </row>
    <row r="70" spans="1:27">
      <c r="A70" s="2" t="s">
        <v>73</v>
      </c>
    </row>
  </sheetData>
  <mergeCells count="48">
    <mergeCell ref="AI28:AI34"/>
    <mergeCell ref="AH20:AH24"/>
    <mergeCell ref="AI20:AI24"/>
    <mergeCell ref="AB17:AB18"/>
    <mergeCell ref="AC17:AC18"/>
    <mergeCell ref="AD17:AD18"/>
    <mergeCell ref="AE17:AE18"/>
    <mergeCell ref="AF17:AF18"/>
    <mergeCell ref="AG17:AG18"/>
    <mergeCell ref="AH17:AH18"/>
    <mergeCell ref="AC20:AC24"/>
    <mergeCell ref="AD20:AD24"/>
    <mergeCell ref="AE20:AE24"/>
    <mergeCell ref="AF20:AF24"/>
    <mergeCell ref="AG20:AG24"/>
    <mergeCell ref="X20:X24"/>
    <mergeCell ref="Y20:Y24"/>
    <mergeCell ref="Z20:Z24"/>
    <mergeCell ref="AA20:AA24"/>
    <mergeCell ref="AB20:AB24"/>
    <mergeCell ref="AJ28:AJ34"/>
    <mergeCell ref="AI6:AI8"/>
    <mergeCell ref="B6:B8"/>
    <mergeCell ref="C6:D6"/>
    <mergeCell ref="E6:I6"/>
    <mergeCell ref="J6:P6"/>
    <mergeCell ref="J7:L7"/>
    <mergeCell ref="M7:N7"/>
    <mergeCell ref="O7:P7"/>
    <mergeCell ref="AB7:AC7"/>
    <mergeCell ref="X7:Y7"/>
    <mergeCell ref="Z7:AA7"/>
    <mergeCell ref="AE7:AF7"/>
    <mergeCell ref="AG7:AH7"/>
    <mergeCell ref="X6:AH6"/>
    <mergeCell ref="AJ20:AJ24"/>
    <mergeCell ref="AJ17:AJ18"/>
    <mergeCell ref="A6:A8"/>
    <mergeCell ref="D7:D8"/>
    <mergeCell ref="U7:V7"/>
    <mergeCell ref="Q7:R7"/>
    <mergeCell ref="Q6:W6"/>
    <mergeCell ref="S7:T7"/>
    <mergeCell ref="X17:X18"/>
    <mergeCell ref="Y17:Y18"/>
    <mergeCell ref="Z17:Z18"/>
    <mergeCell ref="AA17:AA18"/>
    <mergeCell ref="AI17:AI18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5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A4" zoomScale="120" zoomScaleNormal="120" workbookViewId="0">
      <pane xSplit="3" ySplit="6" topLeftCell="D28" activePane="bottomRight" state="frozen"/>
      <selection activeCell="A4" sqref="A4"/>
      <selection pane="topRight" activeCell="D4" sqref="D4"/>
      <selection pane="bottomLeft" activeCell="A10" sqref="A10"/>
      <selection pane="bottomRight" activeCell="AH31" sqref="AH31"/>
    </sheetView>
  </sheetViews>
  <sheetFormatPr defaultRowHeight="12.75"/>
  <cols>
    <col min="1" max="1" width="11.85546875" style="2" customWidth="1"/>
    <col min="2" max="2" width="23" style="2" customWidth="1"/>
    <col min="3" max="3" width="6.140625" style="2" bestFit="1" customWidth="1"/>
    <col min="4" max="4" width="4.7109375" style="2" customWidth="1"/>
    <col min="5" max="6" width="3.5703125" style="2" customWidth="1"/>
    <col min="7" max="7" width="5.85546875" style="2" customWidth="1"/>
    <col min="8" max="8" width="6.140625" style="2" customWidth="1"/>
    <col min="9" max="9" width="5.42578125" style="2" customWidth="1"/>
    <col min="10" max="10" width="4" style="2" customWidth="1"/>
    <col min="11" max="11" width="5.5703125" style="2" customWidth="1"/>
    <col min="12" max="12" width="5.85546875" style="2" bestFit="1" customWidth="1"/>
    <col min="13" max="13" width="6.140625" style="2" customWidth="1"/>
    <col min="14" max="14" width="5.85546875" style="2" bestFit="1" customWidth="1"/>
    <col min="15" max="15" width="4.42578125" style="2" customWidth="1"/>
    <col min="16" max="17" width="3.42578125" style="2" customWidth="1"/>
    <col min="18" max="18" width="5.28515625" style="2" customWidth="1"/>
    <col min="19" max="19" width="3" style="2" bestFit="1" customWidth="1"/>
    <col min="20" max="20" width="5" style="2" customWidth="1"/>
    <col min="21" max="21" width="3.28515625" style="2" customWidth="1"/>
    <col min="22" max="22" width="4.85546875" style="2" customWidth="1"/>
    <col min="23" max="24" width="4" style="2" customWidth="1"/>
    <col min="25" max="25" width="5.5703125" style="2" customWidth="1"/>
    <col min="26" max="26" width="3.7109375" style="2" customWidth="1"/>
    <col min="27" max="27" width="5.7109375" style="2" customWidth="1"/>
    <col min="28" max="28" width="3" style="2" customWidth="1"/>
    <col min="29" max="29" width="4.7109375" style="2" customWidth="1"/>
    <col min="30" max="30" width="4" style="2" bestFit="1" customWidth="1"/>
    <col min="31" max="32" width="5" style="2" customWidth="1"/>
    <col min="33" max="33" width="5.5703125" style="2" customWidth="1"/>
    <col min="34" max="34" width="57.7109375" style="2" customWidth="1"/>
    <col min="35" max="35" width="16.140625" style="2" customWidth="1"/>
    <col min="36" max="16384" width="9.140625" style="2"/>
  </cols>
  <sheetData>
    <row r="1" spans="1:38">
      <c r="A1" s="2" t="s">
        <v>73</v>
      </c>
    </row>
    <row r="2" spans="1:38" ht="15">
      <c r="AG2" s="10" t="s">
        <v>115</v>
      </c>
    </row>
    <row r="3" spans="1:38">
      <c r="A3" s="2" t="s">
        <v>73</v>
      </c>
    </row>
    <row r="4" spans="1:38" ht="15">
      <c r="A4" s="5" t="s">
        <v>714</v>
      </c>
    </row>
    <row r="5" spans="1:38">
      <c r="A5" s="2" t="s">
        <v>73</v>
      </c>
    </row>
    <row r="6" spans="1:38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442" t="s">
        <v>89</v>
      </c>
      <c r="Y6" s="443"/>
      <c r="Z6" s="443"/>
      <c r="AA6" s="443"/>
      <c r="AB6" s="443"/>
      <c r="AC6" s="443"/>
      <c r="AD6" s="443"/>
      <c r="AE6" s="443"/>
      <c r="AF6" s="444"/>
      <c r="AG6" s="389" t="s">
        <v>110</v>
      </c>
    </row>
    <row r="7" spans="1:38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116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435" t="s">
        <v>424</v>
      </c>
      <c r="AF7" s="435"/>
      <c r="AG7" s="390"/>
    </row>
    <row r="8" spans="1:38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117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235" t="s">
        <v>422</v>
      </c>
      <c r="AF8" s="235" t="s">
        <v>423</v>
      </c>
      <c r="AG8" s="391"/>
    </row>
    <row r="9" spans="1:38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/>
      <c r="AF9" s="9"/>
      <c r="AG9" s="9">
        <v>31</v>
      </c>
    </row>
    <row r="10" spans="1:38" ht="26.25" customHeight="1">
      <c r="A10" s="26">
        <v>1</v>
      </c>
      <c r="B10" s="181" t="s">
        <v>219</v>
      </c>
      <c r="C10" s="182">
        <v>24.52</v>
      </c>
      <c r="D10" s="1"/>
      <c r="E10" s="1"/>
      <c r="F10" s="1"/>
      <c r="G10" s="1">
        <v>5</v>
      </c>
      <c r="H10" s="48">
        <v>19.52</v>
      </c>
      <c r="I10" s="1"/>
      <c r="J10" s="1"/>
      <c r="K10" s="47">
        <v>24.52</v>
      </c>
      <c r="L10" s="1"/>
      <c r="M10" s="1"/>
      <c r="N10" s="1"/>
      <c r="O10" s="1"/>
      <c r="P10" s="1"/>
      <c r="Q10" s="1">
        <f>U10</f>
        <v>1</v>
      </c>
      <c r="R10" s="53">
        <v>59.2</v>
      </c>
      <c r="S10" s="1"/>
      <c r="T10" s="1"/>
      <c r="U10" s="1">
        <v>1</v>
      </c>
      <c r="V10" s="53">
        <v>59.2</v>
      </c>
      <c r="W10" s="1"/>
      <c r="X10" s="1">
        <f t="shared" ref="X10:X18" si="0">Z10+AB10</f>
        <v>19</v>
      </c>
      <c r="Y10" s="1">
        <f t="shared" ref="Y10:Y18" si="1">AA10+AC10</f>
        <v>449.6</v>
      </c>
      <c r="Z10" s="1">
        <v>18</v>
      </c>
      <c r="AA10" s="1">
        <v>402.6</v>
      </c>
      <c r="AB10" s="1">
        <v>1</v>
      </c>
      <c r="AC10" s="1">
        <v>47</v>
      </c>
      <c r="AD10" s="1"/>
      <c r="AE10" s="1"/>
      <c r="AF10" s="1"/>
      <c r="AG10" s="1">
        <v>21.49</v>
      </c>
      <c r="AH10" s="423"/>
      <c r="AI10" s="424"/>
      <c r="AJ10" s="424"/>
      <c r="AK10" s="424"/>
      <c r="AL10" s="424"/>
    </row>
    <row r="11" spans="1:38" ht="33.75">
      <c r="A11" s="26">
        <v>2</v>
      </c>
      <c r="B11" s="172" t="s">
        <v>615</v>
      </c>
      <c r="C11" s="175">
        <v>33.585000000000001</v>
      </c>
      <c r="D11" s="1"/>
      <c r="E11" s="1"/>
      <c r="F11" s="1"/>
      <c r="G11" s="48">
        <v>33.585000000000001</v>
      </c>
      <c r="H11" s="1"/>
      <c r="I11" s="1"/>
      <c r="J11" s="1"/>
      <c r="K11" s="47">
        <v>33.585000000000001</v>
      </c>
      <c r="L11" s="1"/>
      <c r="M11" s="1"/>
      <c r="N11" s="1"/>
      <c r="O11" s="1"/>
      <c r="P11" s="1"/>
      <c r="Q11" s="1">
        <f>U11</f>
        <v>3</v>
      </c>
      <c r="R11" s="1">
        <v>127.55</v>
      </c>
      <c r="S11" s="1"/>
      <c r="T11" s="1"/>
      <c r="U11" s="1">
        <v>3</v>
      </c>
      <c r="V11" s="1">
        <v>127.55</v>
      </c>
      <c r="W11" s="1"/>
      <c r="X11" s="1">
        <f t="shared" si="0"/>
        <v>25</v>
      </c>
      <c r="Y11" s="1">
        <f t="shared" si="1"/>
        <v>652.78</v>
      </c>
      <c r="Z11" s="1">
        <v>22</v>
      </c>
      <c r="AA11" s="1">
        <v>577.78</v>
      </c>
      <c r="AB11" s="1">
        <v>3</v>
      </c>
      <c r="AC11" s="1">
        <v>75</v>
      </c>
      <c r="AD11" s="1"/>
      <c r="AE11" s="1"/>
      <c r="AF11" s="1"/>
      <c r="AG11" s="1">
        <v>33.799999999999997</v>
      </c>
      <c r="AH11" s="425"/>
      <c r="AI11" s="426"/>
      <c r="AJ11" s="426"/>
      <c r="AK11" s="426"/>
      <c r="AL11" s="426"/>
    </row>
    <row r="12" spans="1:38" ht="56.25" customHeight="1">
      <c r="A12" s="26">
        <v>3</v>
      </c>
      <c r="B12" s="172" t="s">
        <v>451</v>
      </c>
      <c r="C12" s="176">
        <v>35.043999999999997</v>
      </c>
      <c r="D12" s="1"/>
      <c r="E12" s="1"/>
      <c r="F12" s="1"/>
      <c r="G12" s="1"/>
      <c r="H12" s="39">
        <v>35.043999999999997</v>
      </c>
      <c r="I12" s="1"/>
      <c r="J12" s="1"/>
      <c r="K12" s="39">
        <v>35.043999999999997</v>
      </c>
      <c r="L12" s="1"/>
      <c r="M12" s="1"/>
      <c r="N12" s="1"/>
      <c r="O12" s="1"/>
      <c r="P12" s="1"/>
      <c r="Q12" s="1">
        <f>U12</f>
        <v>2</v>
      </c>
      <c r="R12" s="53">
        <v>104.28</v>
      </c>
      <c r="S12" s="1"/>
      <c r="T12" s="1"/>
      <c r="U12" s="1">
        <v>2</v>
      </c>
      <c r="V12" s="53">
        <v>104.28</v>
      </c>
      <c r="W12" s="1"/>
      <c r="X12" s="1">
        <f>Z12+AE12</f>
        <v>24</v>
      </c>
      <c r="Y12" s="1">
        <f>AA12+AF12</f>
        <v>396.65</v>
      </c>
      <c r="Z12" s="1">
        <v>22</v>
      </c>
      <c r="AA12" s="1">
        <v>336.65</v>
      </c>
      <c r="AB12" s="1"/>
      <c r="AC12" s="1"/>
      <c r="AD12" s="1"/>
      <c r="AE12" s="9">
        <v>2</v>
      </c>
      <c r="AF12" s="9">
        <v>60</v>
      </c>
      <c r="AG12" s="1">
        <v>30.04</v>
      </c>
      <c r="AH12" s="215"/>
    </row>
    <row r="13" spans="1:38" ht="22.5">
      <c r="A13" s="160">
        <v>4</v>
      </c>
      <c r="B13" s="172" t="s">
        <v>49</v>
      </c>
      <c r="C13" s="175">
        <v>21.47</v>
      </c>
      <c r="D13" s="1"/>
      <c r="E13" s="1"/>
      <c r="F13" s="1"/>
      <c r="G13" s="1"/>
      <c r="H13" s="47">
        <v>21.47</v>
      </c>
      <c r="I13" s="1"/>
      <c r="J13" s="1"/>
      <c r="K13" s="47">
        <v>21.47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0"/>
        <v>16</v>
      </c>
      <c r="Y13" s="1">
        <f t="shared" si="1"/>
        <v>250.23</v>
      </c>
      <c r="Z13" s="1">
        <v>15</v>
      </c>
      <c r="AA13" s="1">
        <v>220.23</v>
      </c>
      <c r="AB13" s="1">
        <v>1</v>
      </c>
      <c r="AC13" s="1">
        <v>30</v>
      </c>
      <c r="AD13" s="1"/>
      <c r="AE13" s="1"/>
      <c r="AF13" s="1"/>
      <c r="AG13" s="1">
        <v>18.190000000000001</v>
      </c>
    </row>
    <row r="14" spans="1:38" ht="12.75" customHeight="1">
      <c r="A14" s="26">
        <v>5</v>
      </c>
      <c r="B14" s="172" t="s">
        <v>50</v>
      </c>
      <c r="C14" s="176">
        <v>2.8940000000000001</v>
      </c>
      <c r="D14" s="1"/>
      <c r="E14" s="1"/>
      <c r="F14" s="1"/>
      <c r="G14" s="1"/>
      <c r="H14" s="39">
        <v>2.8940000000000001</v>
      </c>
      <c r="I14" s="1"/>
      <c r="J14" s="1"/>
      <c r="K14" s="39">
        <v>2.8940000000000001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2</v>
      </c>
      <c r="Y14" s="1">
        <f t="shared" si="1"/>
        <v>31</v>
      </c>
      <c r="Z14" s="1">
        <v>1</v>
      </c>
      <c r="AA14" s="1">
        <v>11</v>
      </c>
      <c r="AB14" s="1">
        <v>1</v>
      </c>
      <c r="AC14" s="1">
        <v>20</v>
      </c>
      <c r="AD14" s="1"/>
      <c r="AE14" s="1"/>
      <c r="AF14" s="1"/>
      <c r="AG14" s="1">
        <v>2.4500000000000002</v>
      </c>
    </row>
    <row r="15" spans="1:38" ht="22.5">
      <c r="A15" s="26">
        <v>6</v>
      </c>
      <c r="B15" s="172" t="s">
        <v>51</v>
      </c>
      <c r="C15" s="176">
        <v>15.057</v>
      </c>
      <c r="D15" s="1"/>
      <c r="E15" s="1"/>
      <c r="F15" s="1"/>
      <c r="G15" s="1"/>
      <c r="H15" s="39">
        <v>15.057</v>
      </c>
      <c r="I15" s="1"/>
      <c r="J15" s="1"/>
      <c r="K15" s="39">
        <v>15.057</v>
      </c>
      <c r="L15" s="1"/>
      <c r="M15" s="1"/>
      <c r="N15" s="1"/>
      <c r="O15" s="1"/>
      <c r="P15" s="1"/>
      <c r="Q15" s="1">
        <f>U15</f>
        <v>1</v>
      </c>
      <c r="R15" s="1">
        <v>9.5</v>
      </c>
      <c r="S15" s="1"/>
      <c r="T15" s="1"/>
      <c r="U15" s="1">
        <v>1</v>
      </c>
      <c r="V15" s="1">
        <v>9.5</v>
      </c>
      <c r="W15" s="1"/>
      <c r="X15" s="1">
        <f t="shared" si="0"/>
        <v>11</v>
      </c>
      <c r="Y15" s="1">
        <f t="shared" si="1"/>
        <v>226.4</v>
      </c>
      <c r="Z15" s="1">
        <v>10</v>
      </c>
      <c r="AA15" s="1">
        <v>194.4</v>
      </c>
      <c r="AB15" s="1">
        <v>1</v>
      </c>
      <c r="AC15" s="1">
        <v>32</v>
      </c>
      <c r="AD15" s="1"/>
      <c r="AE15" s="1"/>
      <c r="AF15" s="1"/>
      <c r="AG15" s="1">
        <v>12.91</v>
      </c>
    </row>
    <row r="16" spans="1:38" ht="48" customHeight="1">
      <c r="A16" s="26">
        <v>7</v>
      </c>
      <c r="B16" s="172" t="s">
        <v>614</v>
      </c>
      <c r="C16" s="176">
        <v>5.2210000000000001</v>
      </c>
      <c r="D16" s="1"/>
      <c r="E16" s="1"/>
      <c r="F16" s="1"/>
      <c r="G16" s="1"/>
      <c r="H16" s="39">
        <v>5.2210000000000001</v>
      </c>
      <c r="I16" s="1"/>
      <c r="J16" s="1"/>
      <c r="K16" s="39">
        <v>5.2210000000000001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>Z16+AB16+AE16</f>
        <v>4</v>
      </c>
      <c r="Y16" s="1">
        <f>AA16+AC16+AF16</f>
        <v>58.4</v>
      </c>
      <c r="Z16" s="1">
        <v>2</v>
      </c>
      <c r="AA16" s="1">
        <v>28.4</v>
      </c>
      <c r="AB16" s="1">
        <v>1</v>
      </c>
      <c r="AC16" s="1">
        <v>14.6</v>
      </c>
      <c r="AD16" s="1"/>
      <c r="AE16" s="1">
        <v>1</v>
      </c>
      <c r="AF16" s="1">
        <v>15.4</v>
      </c>
      <c r="AG16" s="1">
        <v>4.45</v>
      </c>
      <c r="AH16" s="215" t="s">
        <v>773</v>
      </c>
    </row>
    <row r="17" spans="1:36" ht="54" customHeight="1">
      <c r="A17" s="26">
        <v>8</v>
      </c>
      <c r="B17" s="313" t="s">
        <v>611</v>
      </c>
      <c r="C17" s="176">
        <v>0.68</v>
      </c>
      <c r="D17" s="1"/>
      <c r="E17" s="1"/>
      <c r="F17" s="1"/>
      <c r="G17" s="1"/>
      <c r="H17" s="39">
        <v>0.68</v>
      </c>
      <c r="I17" s="1"/>
      <c r="J17" s="1"/>
      <c r="K17" s="39">
        <v>0.68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0.57999999999999996</v>
      </c>
    </row>
    <row r="18" spans="1:36" ht="56.25">
      <c r="A18" s="26">
        <v>9</v>
      </c>
      <c r="B18" s="238" t="s">
        <v>572</v>
      </c>
      <c r="C18" s="175">
        <v>3.5230000000000001</v>
      </c>
      <c r="D18" s="48"/>
      <c r="E18" s="48"/>
      <c r="F18" s="48"/>
      <c r="G18" s="48"/>
      <c r="H18" s="47">
        <v>3.5230000000000001</v>
      </c>
      <c r="I18" s="48"/>
      <c r="J18" s="48"/>
      <c r="K18" s="48">
        <v>3.5230000000000001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0"/>
        <v>5</v>
      </c>
      <c r="Y18" s="1">
        <f t="shared" si="1"/>
        <v>75.599999999999994</v>
      </c>
      <c r="Z18" s="1">
        <v>5</v>
      </c>
      <c r="AA18" s="1">
        <v>75.599999999999994</v>
      </c>
      <c r="AB18" s="1"/>
      <c r="AC18" s="1"/>
      <c r="AD18" s="1"/>
      <c r="AE18" s="1"/>
      <c r="AF18" s="1"/>
      <c r="AG18" s="1">
        <v>2.91</v>
      </c>
    </row>
    <row r="19" spans="1:36" ht="50.25" customHeight="1">
      <c r="A19" s="26">
        <v>10</v>
      </c>
      <c r="B19" s="238" t="s">
        <v>573</v>
      </c>
      <c r="C19" s="176">
        <v>2.95</v>
      </c>
      <c r="D19" s="1"/>
      <c r="E19" s="1"/>
      <c r="F19" s="1"/>
      <c r="G19" s="1"/>
      <c r="H19" s="1">
        <v>1</v>
      </c>
      <c r="I19" s="1">
        <v>1.95</v>
      </c>
      <c r="J19" s="1"/>
      <c r="K19" s="1">
        <v>2.95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>Z19+AB19</f>
        <v>2</v>
      </c>
      <c r="Y19" s="1">
        <f>AA19+AC19</f>
        <v>28</v>
      </c>
      <c r="Z19" s="1">
        <v>2</v>
      </c>
      <c r="AA19" s="1">
        <v>28</v>
      </c>
      <c r="AB19" s="1"/>
      <c r="AC19" s="1"/>
      <c r="AD19" s="1"/>
      <c r="AE19" s="1"/>
      <c r="AF19" s="1"/>
      <c r="AG19" s="1">
        <v>2.1</v>
      </c>
    </row>
    <row r="20" spans="1:36" ht="45.75" customHeight="1">
      <c r="A20" s="26">
        <v>11</v>
      </c>
      <c r="B20" s="238" t="s">
        <v>587</v>
      </c>
      <c r="C20" s="175">
        <v>0.37</v>
      </c>
      <c r="D20" s="48"/>
      <c r="E20" s="48"/>
      <c r="F20" s="48"/>
      <c r="G20" s="48"/>
      <c r="H20" s="48"/>
      <c r="I20" s="47">
        <v>0.37</v>
      </c>
      <c r="J20" s="48"/>
      <c r="K20" s="48">
        <v>0.37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ref="X20:Y24" si="2">Z20+AB20</f>
        <v>1</v>
      </c>
      <c r="Y20" s="1">
        <f t="shared" si="2"/>
        <v>16</v>
      </c>
      <c r="Z20" s="1">
        <v>1</v>
      </c>
      <c r="AA20" s="1">
        <v>16</v>
      </c>
      <c r="AB20" s="1"/>
      <c r="AC20" s="1"/>
      <c r="AD20" s="1"/>
      <c r="AE20" s="1"/>
      <c r="AF20" s="1"/>
      <c r="AG20" s="1">
        <v>0.22</v>
      </c>
    </row>
    <row r="21" spans="1:36" ht="51" customHeight="1">
      <c r="A21" s="26">
        <v>12</v>
      </c>
      <c r="B21" s="172" t="s">
        <v>575</v>
      </c>
      <c r="C21" s="175">
        <v>1.47</v>
      </c>
      <c r="D21" s="48"/>
      <c r="E21" s="48"/>
      <c r="F21" s="48"/>
      <c r="G21" s="48"/>
      <c r="H21" s="48"/>
      <c r="I21" s="47">
        <v>1.23</v>
      </c>
      <c r="J21" s="48">
        <v>0.15</v>
      </c>
      <c r="K21" s="48">
        <v>1.08</v>
      </c>
      <c r="L21" s="1"/>
      <c r="M21" s="1"/>
      <c r="N21" s="1"/>
      <c r="O21" s="1">
        <v>0.24</v>
      </c>
      <c r="P21" s="1">
        <v>0.24</v>
      </c>
      <c r="Q21" s="1"/>
      <c r="R21" s="1"/>
      <c r="S21" s="1"/>
      <c r="T21" s="1"/>
      <c r="U21" s="1"/>
      <c r="V21" s="1"/>
      <c r="W21" s="1"/>
      <c r="X21" s="1">
        <f t="shared" si="2"/>
        <v>1</v>
      </c>
      <c r="Y21" s="1">
        <f t="shared" si="2"/>
        <v>16</v>
      </c>
      <c r="Z21" s="1">
        <v>1</v>
      </c>
      <c r="AA21" s="1">
        <v>16</v>
      </c>
      <c r="AB21" s="1"/>
      <c r="AC21" s="1"/>
      <c r="AD21" s="1"/>
      <c r="AE21" s="1"/>
      <c r="AF21" s="1"/>
      <c r="AG21" s="1">
        <v>1.77</v>
      </c>
      <c r="AH21" s="215"/>
      <c r="AI21" s="215"/>
      <c r="AJ21" s="2" t="s">
        <v>419</v>
      </c>
    </row>
    <row r="22" spans="1:36" ht="42" customHeight="1">
      <c r="A22" s="26">
        <v>13</v>
      </c>
      <c r="B22" s="478" t="s">
        <v>52</v>
      </c>
      <c r="C22" s="176">
        <v>6.1349999999999998</v>
      </c>
      <c r="D22" s="1"/>
      <c r="E22" s="1"/>
      <c r="F22" s="1"/>
      <c r="G22" s="1"/>
      <c r="H22" s="1"/>
      <c r="I22" s="39">
        <v>6.335</v>
      </c>
      <c r="J22" s="1"/>
      <c r="K22" s="1">
        <v>6.335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>AB22+AE22</f>
        <v>2</v>
      </c>
      <c r="Y22" s="1">
        <f>AC22+AF22</f>
        <v>41.4</v>
      </c>
      <c r="Z22" s="1"/>
      <c r="AA22" s="1"/>
      <c r="AB22" s="1">
        <v>1</v>
      </c>
      <c r="AC22" s="1">
        <v>15.2</v>
      </c>
      <c r="AD22" s="1"/>
      <c r="AE22" s="1">
        <v>1</v>
      </c>
      <c r="AF22" s="1">
        <v>26.2</v>
      </c>
      <c r="AG22" s="1">
        <v>3.97</v>
      </c>
      <c r="AH22" s="423" t="s">
        <v>759</v>
      </c>
    </row>
    <row r="23" spans="1:36" ht="42" customHeight="1">
      <c r="A23" s="26" t="s">
        <v>617</v>
      </c>
      <c r="B23" s="479"/>
      <c r="C23" s="175">
        <v>0.2</v>
      </c>
      <c r="D23" s="1"/>
      <c r="E23" s="1"/>
      <c r="F23" s="1"/>
      <c r="G23" s="1"/>
      <c r="H23" s="1"/>
      <c r="I23" s="3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423"/>
    </row>
    <row r="24" spans="1:36" ht="33.75" customHeight="1">
      <c r="A24" s="26">
        <v>14</v>
      </c>
      <c r="B24" s="172" t="s">
        <v>53</v>
      </c>
      <c r="C24" s="176">
        <v>0.184</v>
      </c>
      <c r="D24" s="1"/>
      <c r="E24" s="1"/>
      <c r="F24" s="1"/>
      <c r="G24" s="1"/>
      <c r="H24" s="1"/>
      <c r="I24" s="1">
        <v>0.184</v>
      </c>
      <c r="J24" s="1"/>
      <c r="K24" s="1">
        <v>0.184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2"/>
        <v>2</v>
      </c>
      <c r="Y24" s="1">
        <f t="shared" si="2"/>
        <v>23</v>
      </c>
      <c r="Z24" s="1">
        <v>2</v>
      </c>
      <c r="AA24" s="1">
        <v>23</v>
      </c>
      <c r="AB24" s="1"/>
      <c r="AC24" s="1"/>
      <c r="AD24" s="1"/>
      <c r="AE24" s="1"/>
      <c r="AF24" s="1"/>
      <c r="AG24" s="1">
        <v>0.28999999999999998</v>
      </c>
    </row>
    <row r="25" spans="1:36" ht="45">
      <c r="A25" s="26">
        <v>15</v>
      </c>
      <c r="B25" s="238" t="s">
        <v>612</v>
      </c>
      <c r="C25" s="175">
        <v>0.88</v>
      </c>
      <c r="D25" s="48"/>
      <c r="E25" s="48"/>
      <c r="F25" s="48"/>
      <c r="G25" s="48"/>
      <c r="H25" s="47">
        <v>0.88</v>
      </c>
      <c r="I25" s="48"/>
      <c r="J25" s="48"/>
      <c r="K25" s="48">
        <v>0.88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0.75</v>
      </c>
    </row>
    <row r="26" spans="1:36" ht="45">
      <c r="A26" s="26">
        <v>16</v>
      </c>
      <c r="B26" s="172" t="s">
        <v>613</v>
      </c>
      <c r="C26" s="175">
        <v>6.78</v>
      </c>
      <c r="D26" s="48"/>
      <c r="E26" s="48"/>
      <c r="F26" s="48"/>
      <c r="G26" s="48"/>
      <c r="H26" s="47">
        <v>6.78</v>
      </c>
      <c r="I26" s="48"/>
      <c r="J26" s="48"/>
      <c r="K26" s="48">
        <v>6.78</v>
      </c>
      <c r="L26" s="1"/>
      <c r="M26" s="1"/>
      <c r="N26" s="1"/>
      <c r="O26" s="1"/>
      <c r="P26" s="1"/>
      <c r="Q26" s="1">
        <f>U26</f>
        <v>1</v>
      </c>
      <c r="R26" s="1">
        <f>V26</f>
        <v>72.319999999999993</v>
      </c>
      <c r="S26" s="1"/>
      <c r="T26" s="1"/>
      <c r="U26" s="1">
        <v>1</v>
      </c>
      <c r="V26" s="1">
        <v>72.319999999999993</v>
      </c>
      <c r="W26" s="1"/>
      <c r="X26" s="1">
        <f>Z26+AB26</f>
        <v>4</v>
      </c>
      <c r="Y26" s="1">
        <f>AA26+AC26</f>
        <v>57.4</v>
      </c>
      <c r="Z26" s="1">
        <v>4</v>
      </c>
      <c r="AA26" s="1">
        <v>57.4</v>
      </c>
      <c r="AB26" s="1"/>
      <c r="AC26" s="1"/>
      <c r="AD26" s="1"/>
      <c r="AE26" s="1"/>
      <c r="AF26" s="1"/>
      <c r="AG26" s="1">
        <v>5.76</v>
      </c>
    </row>
    <row r="27" spans="1:36" ht="45">
      <c r="A27" s="26">
        <v>17</v>
      </c>
      <c r="B27" s="238" t="s">
        <v>623</v>
      </c>
      <c r="C27" s="176">
        <v>7.9139999999999997</v>
      </c>
      <c r="D27" s="1"/>
      <c r="E27" s="1"/>
      <c r="F27" s="1"/>
      <c r="G27" s="1"/>
      <c r="H27" s="39"/>
      <c r="I27" s="39">
        <v>7.9139999999999997</v>
      </c>
      <c r="J27" s="1"/>
      <c r="K27" s="1">
        <v>7.9139999999999997</v>
      </c>
      <c r="L27" s="1"/>
      <c r="M27" s="1"/>
      <c r="N27" s="1"/>
      <c r="O27" s="1"/>
      <c r="P27" s="1"/>
      <c r="Q27" s="1">
        <f>U27</f>
        <v>1</v>
      </c>
      <c r="R27" s="1">
        <f>V27</f>
        <v>21.8</v>
      </c>
      <c r="S27" s="1"/>
      <c r="T27" s="1"/>
      <c r="U27" s="1">
        <v>1</v>
      </c>
      <c r="V27" s="1">
        <v>21.8</v>
      </c>
      <c r="W27" s="1"/>
      <c r="X27" s="1">
        <f>Z27+AB27</f>
        <v>4</v>
      </c>
      <c r="Y27" s="1">
        <f>AA27+AC27</f>
        <v>43.2</v>
      </c>
      <c r="Z27" s="1">
        <v>4</v>
      </c>
      <c r="AA27" s="1">
        <v>43.2</v>
      </c>
      <c r="AB27" s="1"/>
      <c r="AC27" s="1"/>
      <c r="AD27" s="1"/>
      <c r="AE27" s="1"/>
      <c r="AF27" s="1"/>
      <c r="AG27" s="1">
        <v>5.82</v>
      </c>
      <c r="AH27" s="215" t="s">
        <v>809</v>
      </c>
    </row>
    <row r="28" spans="1:36" ht="33.75" customHeight="1">
      <c r="A28" s="26">
        <v>18</v>
      </c>
      <c r="B28" s="172" t="s">
        <v>55</v>
      </c>
      <c r="C28" s="176">
        <v>2.13</v>
      </c>
      <c r="D28" s="1"/>
      <c r="E28" s="1"/>
      <c r="F28" s="1"/>
      <c r="G28" s="1"/>
      <c r="H28" s="39">
        <v>2.13</v>
      </c>
      <c r="I28" s="1"/>
      <c r="J28" s="1"/>
      <c r="K28" s="1">
        <v>2.13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 t="shared" ref="X28:Y30" si="3">Z28+AB28</f>
        <v>2</v>
      </c>
      <c r="Y28" s="1">
        <f t="shared" si="3"/>
        <v>25.5</v>
      </c>
      <c r="Z28" s="1">
        <v>2</v>
      </c>
      <c r="AA28" s="1">
        <v>25.5</v>
      </c>
      <c r="AB28" s="1"/>
      <c r="AC28" s="1"/>
      <c r="AD28" s="1"/>
      <c r="AE28" s="1"/>
      <c r="AF28" s="1"/>
      <c r="AG28" s="1">
        <v>1.81</v>
      </c>
    </row>
    <row r="29" spans="1:36" ht="44.25" customHeight="1">
      <c r="A29" s="26">
        <v>19</v>
      </c>
      <c r="B29" s="238" t="s">
        <v>574</v>
      </c>
      <c r="C29" s="175">
        <v>5.3449999999999998</v>
      </c>
      <c r="D29" s="48"/>
      <c r="E29" s="48"/>
      <c r="F29" s="48"/>
      <c r="G29" s="48"/>
      <c r="H29" s="47">
        <v>5.3449999999999998</v>
      </c>
      <c r="I29" s="48"/>
      <c r="J29" s="48"/>
      <c r="K29" s="48">
        <v>5.3449999999999998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3"/>
        <v>8</v>
      </c>
      <c r="Y29" s="1">
        <f t="shared" si="3"/>
        <v>189.3</v>
      </c>
      <c r="Z29" s="1">
        <v>7</v>
      </c>
      <c r="AA29" s="1">
        <v>144.30000000000001</v>
      </c>
      <c r="AB29" s="1">
        <v>1</v>
      </c>
      <c r="AC29" s="1">
        <v>45</v>
      </c>
      <c r="AD29" s="1"/>
      <c r="AE29" s="1"/>
      <c r="AF29" s="1"/>
      <c r="AG29" s="1">
        <v>4.53</v>
      </c>
    </row>
    <row r="30" spans="1:36" ht="53.25" customHeight="1">
      <c r="A30" s="26">
        <v>20</v>
      </c>
      <c r="B30" s="355" t="s">
        <v>56</v>
      </c>
      <c r="C30" s="314">
        <v>0.88500000000000001</v>
      </c>
      <c r="D30" s="1"/>
      <c r="E30" s="1"/>
      <c r="F30" s="1"/>
      <c r="G30" s="1"/>
      <c r="H30" s="1"/>
      <c r="I30" s="1">
        <v>0.88500000000000001</v>
      </c>
      <c r="J30" s="1"/>
      <c r="K30" s="1">
        <v>0.88500000000000001</v>
      </c>
      <c r="L30" s="1"/>
      <c r="M30" s="1"/>
      <c r="N30" s="1"/>
      <c r="O30" s="1"/>
      <c r="P30" s="1"/>
      <c r="Q30" s="1">
        <f>U30</f>
        <v>1</v>
      </c>
      <c r="R30" s="1">
        <v>24.1</v>
      </c>
      <c r="S30" s="1"/>
      <c r="T30" s="1"/>
      <c r="U30" s="1">
        <v>1</v>
      </c>
      <c r="V30" s="1">
        <v>24.1</v>
      </c>
      <c r="W30" s="1"/>
      <c r="X30" s="1">
        <f t="shared" si="3"/>
        <v>1</v>
      </c>
      <c r="Y30" s="1">
        <f t="shared" si="3"/>
        <v>12.41</v>
      </c>
      <c r="Z30" s="1">
        <v>1</v>
      </c>
      <c r="AA30" s="1">
        <v>12.41</v>
      </c>
      <c r="AB30" s="1"/>
      <c r="AC30" s="1"/>
      <c r="AD30" s="1"/>
      <c r="AE30" s="1"/>
      <c r="AF30" s="1"/>
      <c r="AG30" s="1">
        <v>0.57999999999999996</v>
      </c>
      <c r="AH30" s="232" t="s">
        <v>825</v>
      </c>
      <c r="AI30" s="195"/>
    </row>
    <row r="31" spans="1:36" ht="51.75" customHeight="1">
      <c r="A31" s="26">
        <v>21</v>
      </c>
      <c r="B31" s="183" t="s">
        <v>57</v>
      </c>
      <c r="C31" s="184">
        <v>0.39300000000000002</v>
      </c>
      <c r="D31" s="1"/>
      <c r="E31" s="1"/>
      <c r="F31" s="1"/>
      <c r="G31" s="1"/>
      <c r="H31" s="1"/>
      <c r="I31" s="1">
        <v>0.39300000000000002</v>
      </c>
      <c r="J31" s="1"/>
      <c r="K31" s="1">
        <v>0.39300000000000002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>Z31+AB31</f>
        <v>1</v>
      </c>
      <c r="Y31" s="1">
        <f>AA31+AC31</f>
        <v>20.8</v>
      </c>
      <c r="Z31" s="1">
        <v>1</v>
      </c>
      <c r="AA31" s="1">
        <v>20.8</v>
      </c>
      <c r="AB31" s="1"/>
      <c r="AC31" s="1"/>
      <c r="AD31" s="1"/>
      <c r="AE31" s="1"/>
      <c r="AF31" s="1"/>
      <c r="AG31" s="1">
        <v>0.31</v>
      </c>
      <c r="AH31" s="2" t="s">
        <v>739</v>
      </c>
    </row>
    <row r="32" spans="1:36" ht="33.75" customHeight="1">
      <c r="A32" s="26">
        <v>22</v>
      </c>
      <c r="B32" s="28" t="s">
        <v>35</v>
      </c>
      <c r="C32" s="70">
        <v>2.5150000000000001</v>
      </c>
      <c r="D32" s="1"/>
      <c r="E32" s="1"/>
      <c r="F32" s="1"/>
      <c r="G32" s="1"/>
      <c r="H32" s="1">
        <v>2.5150000000000001</v>
      </c>
      <c r="I32" s="1"/>
      <c r="J32" s="1"/>
      <c r="K32" s="1">
        <v>2.5150000000000001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f>Z32+AB32</f>
        <v>4</v>
      </c>
      <c r="Y32" s="1">
        <f>AA32+AC32</f>
        <v>59.5</v>
      </c>
      <c r="Z32" s="7">
        <v>4</v>
      </c>
      <c r="AA32" s="7">
        <v>59.5</v>
      </c>
      <c r="AB32" s="1"/>
      <c r="AC32" s="1"/>
      <c r="AD32" s="1"/>
      <c r="AE32" s="1"/>
      <c r="AF32" s="1"/>
      <c r="AG32" s="1">
        <v>2.2599999999999998</v>
      </c>
    </row>
    <row r="33" spans="1:33" ht="42.75" customHeight="1">
      <c r="A33" s="26">
        <v>23</v>
      </c>
      <c r="B33" s="157" t="s">
        <v>625</v>
      </c>
      <c r="C33" s="70">
        <v>4.66</v>
      </c>
      <c r="D33" s="1"/>
      <c r="E33" s="1"/>
      <c r="F33" s="1"/>
      <c r="G33" s="1">
        <v>4.66</v>
      </c>
      <c r="H33" s="1"/>
      <c r="I33" s="1"/>
      <c r="J33" s="1"/>
      <c r="K33" s="1">
        <v>4.66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v>5</v>
      </c>
      <c r="Y33" s="1">
        <v>81.5</v>
      </c>
      <c r="Z33" s="7">
        <v>5</v>
      </c>
      <c r="AA33" s="7">
        <v>81.5</v>
      </c>
      <c r="AB33" s="1"/>
      <c r="AC33" s="1"/>
      <c r="AD33" s="1"/>
      <c r="AE33" s="1"/>
      <c r="AF33" s="1"/>
      <c r="AG33" s="1">
        <v>3.96</v>
      </c>
    </row>
    <row r="34" spans="1:33">
      <c r="A34" s="1"/>
      <c r="B34" s="70" t="s">
        <v>102</v>
      </c>
      <c r="C34" s="70">
        <f t="shared" ref="C34:AG34" si="4">SUM(C10:C33)</f>
        <v>184.80500000000001</v>
      </c>
      <c r="D34" s="1">
        <f t="shared" si="4"/>
        <v>0</v>
      </c>
      <c r="E34" s="1">
        <f t="shared" si="4"/>
        <v>0</v>
      </c>
      <c r="F34" s="1">
        <f t="shared" si="4"/>
        <v>0</v>
      </c>
      <c r="G34" s="1">
        <f t="shared" si="4"/>
        <v>43.244999999999997</v>
      </c>
      <c r="H34" s="1">
        <f t="shared" si="4"/>
        <v>122.059</v>
      </c>
      <c r="I34" s="1">
        <f t="shared" si="4"/>
        <v>19.260999999999999</v>
      </c>
      <c r="J34" s="1">
        <f t="shared" si="4"/>
        <v>0.15</v>
      </c>
      <c r="K34" s="1">
        <f t="shared" si="4"/>
        <v>184.41499999999999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48">
        <f t="shared" si="4"/>
        <v>0.24</v>
      </c>
      <c r="P34" s="1">
        <f t="shared" si="4"/>
        <v>0.24</v>
      </c>
      <c r="Q34" s="1">
        <f t="shared" si="4"/>
        <v>10</v>
      </c>
      <c r="R34" s="1">
        <f t="shared" si="4"/>
        <v>418.75</v>
      </c>
      <c r="S34" s="1">
        <f t="shared" si="4"/>
        <v>0</v>
      </c>
      <c r="T34" s="1">
        <f t="shared" si="4"/>
        <v>0</v>
      </c>
      <c r="U34" s="1">
        <f t="shared" si="4"/>
        <v>10</v>
      </c>
      <c r="V34" s="1">
        <f t="shared" si="4"/>
        <v>418.75</v>
      </c>
      <c r="W34" s="1">
        <f t="shared" si="4"/>
        <v>0</v>
      </c>
      <c r="X34" s="1">
        <f t="shared" si="4"/>
        <v>143</v>
      </c>
      <c r="Y34" s="1">
        <f t="shared" si="4"/>
        <v>2754.67</v>
      </c>
      <c r="Z34" s="1">
        <f t="shared" si="4"/>
        <v>129</v>
      </c>
      <c r="AA34" s="1">
        <f t="shared" si="4"/>
        <v>2374.27</v>
      </c>
      <c r="AB34" s="1">
        <f t="shared" si="4"/>
        <v>10</v>
      </c>
      <c r="AC34" s="1">
        <f t="shared" si="4"/>
        <v>278.8</v>
      </c>
      <c r="AD34" s="1">
        <f t="shared" si="4"/>
        <v>0</v>
      </c>
      <c r="AE34" s="1">
        <f>SUM(AE9:AE33)</f>
        <v>4</v>
      </c>
      <c r="AF34" s="1">
        <f>SUM(AF10:AF33)</f>
        <v>101.6</v>
      </c>
      <c r="AG34" s="1">
        <f t="shared" si="4"/>
        <v>160.94999999999999</v>
      </c>
    </row>
    <row r="35" spans="1:33">
      <c r="A35" s="2" t="s">
        <v>73</v>
      </c>
    </row>
    <row r="36" spans="1:33">
      <c r="A36" s="22"/>
      <c r="D36" s="22"/>
    </row>
    <row r="37" spans="1:33" ht="33.75" customHeight="1"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</row>
    <row r="38" spans="1:33">
      <c r="A38" s="6"/>
      <c r="D38" s="6"/>
      <c r="H38" s="34"/>
      <c r="M38" s="36"/>
    </row>
    <row r="39" spans="1:33">
      <c r="A39" s="6"/>
      <c r="K39" s="6"/>
    </row>
    <row r="40" spans="1:33">
      <c r="A40" s="2" t="s">
        <v>73</v>
      </c>
    </row>
    <row r="41" spans="1:33">
      <c r="A41" s="6"/>
    </row>
    <row r="42" spans="1:33">
      <c r="A42" s="2" t="s">
        <v>73</v>
      </c>
    </row>
  </sheetData>
  <mergeCells count="24">
    <mergeCell ref="A6:A8"/>
    <mergeCell ref="D7:D8"/>
    <mergeCell ref="U7:V7"/>
    <mergeCell ref="Q7:R7"/>
    <mergeCell ref="Q6:W6"/>
    <mergeCell ref="S7:T7"/>
    <mergeCell ref="B6:B8"/>
    <mergeCell ref="C6:D6"/>
    <mergeCell ref="E6:I6"/>
    <mergeCell ref="J6:P6"/>
    <mergeCell ref="J7:L7"/>
    <mergeCell ref="M7:N7"/>
    <mergeCell ref="AH22:AH23"/>
    <mergeCell ref="AE7:AF7"/>
    <mergeCell ref="O7:P7"/>
    <mergeCell ref="B37:S37"/>
    <mergeCell ref="AB7:AC7"/>
    <mergeCell ref="X7:Y7"/>
    <mergeCell ref="Z7:AA7"/>
    <mergeCell ref="B22:B23"/>
    <mergeCell ref="AH11:AL11"/>
    <mergeCell ref="AH10:AL10"/>
    <mergeCell ref="AG6:AG8"/>
    <mergeCell ref="X6:AF6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5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H24" sqref="H24"/>
    </sheetView>
  </sheetViews>
  <sheetFormatPr defaultRowHeight="12.75"/>
  <cols>
    <col min="1" max="1" width="5.7109375" style="2" customWidth="1"/>
    <col min="2" max="2" width="23.7109375" style="2" customWidth="1"/>
    <col min="3" max="3" width="20.85546875" style="2" customWidth="1"/>
    <col min="4" max="16384" width="9.140625" style="2"/>
  </cols>
  <sheetData>
    <row r="1" spans="1:3" ht="86.25" customHeight="1">
      <c r="A1" s="485" t="s">
        <v>715</v>
      </c>
      <c r="B1" s="485"/>
      <c r="C1" s="485"/>
    </row>
    <row r="2" spans="1:3" ht="15" customHeight="1">
      <c r="A2" s="2" t="s">
        <v>73</v>
      </c>
    </row>
    <row r="3" spans="1:3" ht="47.25" customHeight="1">
      <c r="A3" s="486" t="s">
        <v>58</v>
      </c>
      <c r="B3" s="486" t="s">
        <v>141</v>
      </c>
      <c r="C3" s="486" t="s">
        <v>189</v>
      </c>
    </row>
    <row r="4" spans="1:3" ht="12.75" customHeight="1">
      <c r="A4" s="486"/>
      <c r="B4" s="486"/>
      <c r="C4" s="486"/>
    </row>
    <row r="5" spans="1:3" s="44" customFormat="1" ht="15.75">
      <c r="A5" s="486"/>
      <c r="B5" s="486"/>
      <c r="C5" s="45" t="s">
        <v>107</v>
      </c>
    </row>
    <row r="6" spans="1:3" ht="15.75">
      <c r="A6" s="45">
        <v>1</v>
      </c>
      <c r="B6" s="42" t="s">
        <v>121</v>
      </c>
      <c r="C6" s="52">
        <f>'1 Алексин'!C41</f>
        <v>259.392</v>
      </c>
    </row>
    <row r="7" spans="1:3" ht="15.75">
      <c r="A7" s="45">
        <v>2</v>
      </c>
      <c r="B7" s="42" t="s">
        <v>354</v>
      </c>
      <c r="C7" s="52">
        <f>Арсеньево!C29-Арсеньево!C19</f>
        <v>166.35300000000001</v>
      </c>
    </row>
    <row r="8" spans="1:3" ht="15.75">
      <c r="A8" s="45">
        <v>3</v>
      </c>
      <c r="B8" s="42" t="s">
        <v>122</v>
      </c>
      <c r="C8" s="68">
        <f>'2 Богородицк'!C29-'2 Богородицк'!D29</f>
        <v>169.10599999999999</v>
      </c>
    </row>
    <row r="9" spans="1:3" ht="15.75">
      <c r="A9" s="45">
        <v>4</v>
      </c>
      <c r="B9" s="42" t="s">
        <v>322</v>
      </c>
      <c r="C9" s="68">
        <f>'3 Белев'!C31</f>
        <v>153.02099999999999</v>
      </c>
    </row>
    <row r="10" spans="1:3" ht="15.75">
      <c r="A10" s="45">
        <v>5</v>
      </c>
      <c r="B10" s="42" t="s">
        <v>123</v>
      </c>
      <c r="C10" s="52">
        <f>'4 Венев'!C35</f>
        <v>126.877</v>
      </c>
    </row>
    <row r="11" spans="1:3" ht="15.75">
      <c r="A11" s="45">
        <v>6</v>
      </c>
      <c r="B11" s="42" t="s">
        <v>124</v>
      </c>
      <c r="C11" s="52">
        <f>'5 Волово'!C32</f>
        <v>130.05500000000001</v>
      </c>
    </row>
    <row r="12" spans="1:3" ht="15.75">
      <c r="A12" s="45">
        <v>7</v>
      </c>
      <c r="B12" s="42" t="s">
        <v>125</v>
      </c>
      <c r="C12" s="52">
        <f>'6 Дубна'!C34-'6 Дубна'!C32</f>
        <v>155.22300000000001</v>
      </c>
    </row>
    <row r="13" spans="1:3" ht="15.75">
      <c r="A13" s="45">
        <v>8</v>
      </c>
      <c r="B13" s="42" t="s">
        <v>126</v>
      </c>
      <c r="C13" s="52">
        <f>'7 Ефремов'!C40-'7 Ефремов'!C11</f>
        <v>247.684</v>
      </c>
    </row>
    <row r="14" spans="1:3" ht="15.75">
      <c r="A14" s="45">
        <v>9</v>
      </c>
      <c r="B14" s="42" t="s">
        <v>127</v>
      </c>
      <c r="C14" s="52">
        <f>'8 Заокск'!C30</f>
        <v>168.00800000000001</v>
      </c>
    </row>
    <row r="15" spans="1:3" ht="15.75">
      <c r="A15" s="45">
        <v>10</v>
      </c>
      <c r="B15" s="42" t="s">
        <v>128</v>
      </c>
      <c r="C15" s="52">
        <f>'9 Каменка'!C32-'9 Каменка'!C11</f>
        <v>124.24299999999999</v>
      </c>
    </row>
    <row r="16" spans="1:3" ht="15.75">
      <c r="A16" s="45">
        <v>11</v>
      </c>
      <c r="B16" s="42" t="s">
        <v>129</v>
      </c>
      <c r="C16" s="52">
        <f>'10 Кимовск'!D39</f>
        <v>226.53399999999999</v>
      </c>
    </row>
    <row r="17" spans="1:3" ht="15.75">
      <c r="A17" s="45">
        <v>12</v>
      </c>
      <c r="B17" s="42" t="s">
        <v>130</v>
      </c>
      <c r="C17" s="52">
        <f>Категория!E17</f>
        <v>256.89499999999998</v>
      </c>
    </row>
    <row r="18" spans="1:3" ht="15.75">
      <c r="A18" s="45">
        <v>13</v>
      </c>
      <c r="B18" s="42" t="s">
        <v>131</v>
      </c>
      <c r="C18" s="52">
        <f>'12 Куркино'!C36-'12 Куркино'!C34</f>
        <v>162.39699999999999</v>
      </c>
    </row>
    <row r="19" spans="1:3" ht="15.75">
      <c r="A19" s="45">
        <v>14</v>
      </c>
      <c r="B19" s="42" t="s">
        <v>132</v>
      </c>
      <c r="C19" s="52">
        <f>'13 Ленинский'!C53-'13 Ленинский'!D53-'13 Ленинский'!C37</f>
        <v>226.928</v>
      </c>
    </row>
    <row r="20" spans="1:3" ht="15.75">
      <c r="A20" s="45">
        <v>15</v>
      </c>
      <c r="B20" s="42" t="s">
        <v>385</v>
      </c>
      <c r="C20" s="52">
        <f>Новомосковский!C45</f>
        <v>194.22800000000001</v>
      </c>
    </row>
    <row r="21" spans="1:3" ht="15.75">
      <c r="A21" s="45">
        <v>16</v>
      </c>
      <c r="B21" s="42" t="s">
        <v>133</v>
      </c>
      <c r="C21" s="52">
        <f>'14 Одоев'!C33</f>
        <v>191.00700000000001</v>
      </c>
    </row>
    <row r="22" spans="1:3" ht="15.75">
      <c r="A22" s="45">
        <v>17</v>
      </c>
      <c r="B22" s="42" t="s">
        <v>134</v>
      </c>
      <c r="C22" s="52">
        <f>'15 Плавск'!C29</f>
        <v>172.34399999999999</v>
      </c>
    </row>
    <row r="23" spans="1:3" ht="15.75">
      <c r="A23" s="45">
        <v>18</v>
      </c>
      <c r="B23" s="42" t="s">
        <v>135</v>
      </c>
      <c r="C23" s="52">
        <f>'16 Суворов'!C35-'16 Суворов'!D35</f>
        <v>161.5</v>
      </c>
    </row>
    <row r="24" spans="1:3" ht="15.75">
      <c r="A24" s="45">
        <v>19</v>
      </c>
      <c r="B24" s="42" t="s">
        <v>136</v>
      </c>
      <c r="C24" s="52">
        <f>'17 ТОгарево'!C38</f>
        <v>201.63300000000001</v>
      </c>
    </row>
    <row r="25" spans="1:3" ht="15.75">
      <c r="A25" s="45">
        <v>20</v>
      </c>
      <c r="B25" s="42" t="s">
        <v>137</v>
      </c>
      <c r="C25" s="68">
        <f>'18 Узловая'!C43-'18 Узловая'!D43-'18 Узловая'!C11</f>
        <v>195.06100000000001</v>
      </c>
    </row>
    <row r="26" spans="1:3" ht="15.75">
      <c r="A26" s="45">
        <v>21</v>
      </c>
      <c r="B26" s="42" t="s">
        <v>138</v>
      </c>
      <c r="C26" s="68">
        <f>Категория!E26</f>
        <v>184.709</v>
      </c>
    </row>
    <row r="27" spans="1:3" ht="15.75">
      <c r="A27" s="45">
        <v>22</v>
      </c>
      <c r="B27" s="42" t="s">
        <v>139</v>
      </c>
      <c r="C27" s="52">
        <f>'20 Щекино'!C62</f>
        <v>269.55</v>
      </c>
    </row>
    <row r="28" spans="1:3" ht="15.75">
      <c r="A28" s="45">
        <v>23</v>
      </c>
      <c r="B28" s="42" t="s">
        <v>140</v>
      </c>
      <c r="C28" s="52">
        <f>'21 Ясногорск'!C34</f>
        <v>184.80500000000001</v>
      </c>
    </row>
    <row r="29" spans="1:3" ht="15.75">
      <c r="A29" s="45"/>
      <c r="B29" s="43" t="s">
        <v>74</v>
      </c>
      <c r="C29" s="152">
        <f>SUM(C6:C28)</f>
        <v>4327.5529999999999</v>
      </c>
    </row>
    <row r="30" spans="1:3">
      <c r="A30" s="16"/>
    </row>
  </sheetData>
  <mergeCells count="4">
    <mergeCell ref="A1:C1"/>
    <mergeCell ref="C3:C4"/>
    <mergeCell ref="B3:B5"/>
    <mergeCell ref="A3:A5"/>
  </mergeCells>
  <phoneticPr fontId="0" type="noConversion"/>
  <printOptions horizontalCentered="1"/>
  <pageMargins left="0.98425196850393704" right="0.78740157480314965" top="0.19685039370078741" bottom="0.19685039370078741" header="0" footer="0"/>
  <pageSetup paperSize="9" scale="10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7"/>
  <sheetViews>
    <sheetView topLeftCell="A4" zoomScale="120" zoomScaleNormal="120" workbookViewId="0">
      <pane ySplit="6" topLeftCell="A16" activePane="bottomLeft" state="frozen"/>
      <selection activeCell="A4" sqref="A4"/>
      <selection pane="bottomLeft" activeCell="B44" sqref="B44:R44"/>
    </sheetView>
  </sheetViews>
  <sheetFormatPr defaultRowHeight="12.75"/>
  <cols>
    <col min="1" max="1" width="3.5703125" style="2" customWidth="1"/>
    <col min="2" max="2" width="23" style="2" customWidth="1"/>
    <col min="3" max="3" width="6.7109375" style="2" customWidth="1"/>
    <col min="4" max="4" width="4.7109375" style="2" customWidth="1"/>
    <col min="5" max="6" width="3.5703125" style="2" customWidth="1"/>
    <col min="7" max="7" width="5.85546875" style="2" customWidth="1"/>
    <col min="8" max="8" width="6.85546875" style="2" customWidth="1"/>
    <col min="9" max="9" width="5.42578125" style="2" customWidth="1"/>
    <col min="10" max="10" width="3.140625" style="2" customWidth="1"/>
    <col min="11" max="11" width="6.5703125" style="2" bestFit="1" customWidth="1"/>
    <col min="12" max="14" width="5.85546875" style="2" bestFit="1" customWidth="1"/>
    <col min="15" max="15" width="4.42578125" style="2" customWidth="1"/>
    <col min="16" max="16" width="5.5703125" style="2" customWidth="1"/>
    <col min="17" max="17" width="3" style="2" bestFit="1" customWidth="1"/>
    <col min="18" max="18" width="5" style="2" customWidth="1"/>
    <col min="19" max="21" width="3" style="2" bestFit="1" customWidth="1"/>
    <col min="22" max="22" width="6.5703125" style="2" customWidth="1"/>
    <col min="23" max="23" width="4" style="2" customWidth="1"/>
    <col min="24" max="24" width="3.5703125" style="2" bestFit="1" customWidth="1"/>
    <col min="25" max="25" width="6.28515625" style="2" customWidth="1"/>
    <col min="26" max="26" width="3.5703125" style="2" bestFit="1" customWidth="1"/>
    <col min="27" max="27" width="6.42578125" style="2" customWidth="1"/>
    <col min="28" max="28" width="3" style="2" customWidth="1"/>
    <col min="29" max="29" width="6.140625" style="2" customWidth="1"/>
    <col min="30" max="30" width="4.5703125" style="2" customWidth="1"/>
    <col min="31" max="31" width="6.140625" style="2" customWidth="1"/>
    <col min="32" max="32" width="6.85546875" style="2" customWidth="1"/>
    <col min="33" max="33" width="83.42578125" style="2" customWidth="1"/>
    <col min="34" max="34" width="11.28515625" style="2" customWidth="1"/>
    <col min="35" max="16384" width="9.140625" style="2"/>
  </cols>
  <sheetData>
    <row r="1" spans="1:40">
      <c r="A1" s="2" t="s">
        <v>73</v>
      </c>
    </row>
    <row r="2" spans="1:40" ht="15">
      <c r="AF2" s="10" t="s">
        <v>115</v>
      </c>
    </row>
    <row r="3" spans="1:40">
      <c r="A3" s="2" t="s">
        <v>73</v>
      </c>
    </row>
    <row r="4" spans="1:40" ht="15">
      <c r="A4" s="5" t="s">
        <v>716</v>
      </c>
    </row>
    <row r="5" spans="1:40">
      <c r="A5" s="2" t="s">
        <v>73</v>
      </c>
    </row>
    <row r="6" spans="1:40" s="6" customFormat="1" ht="22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394" t="s">
        <v>89</v>
      </c>
      <c r="Y6" s="395"/>
      <c r="Z6" s="395"/>
      <c r="AA6" s="395"/>
      <c r="AB6" s="395"/>
      <c r="AC6" s="395"/>
      <c r="AD6" s="395"/>
      <c r="AE6" s="396"/>
      <c r="AF6" s="389" t="s">
        <v>110</v>
      </c>
    </row>
    <row r="7" spans="1:40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70</v>
      </c>
      <c r="P7" s="404"/>
      <c r="Q7" s="397" t="s">
        <v>79</v>
      </c>
      <c r="R7" s="398"/>
      <c r="S7" s="397" t="s">
        <v>101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452</v>
      </c>
      <c r="AC7" s="398"/>
      <c r="AD7" s="397" t="s">
        <v>424</v>
      </c>
      <c r="AE7" s="398"/>
      <c r="AF7" s="390"/>
    </row>
    <row r="8" spans="1:40" ht="56.25">
      <c r="A8" s="391"/>
      <c r="B8" s="401"/>
      <c r="C8" s="14"/>
      <c r="D8" s="393"/>
      <c r="E8" s="14"/>
      <c r="F8" s="14"/>
      <c r="G8" s="14"/>
      <c r="H8" s="14"/>
      <c r="I8" s="14"/>
      <c r="J8" s="13" t="s">
        <v>84</v>
      </c>
      <c r="K8" s="13" t="s">
        <v>81</v>
      </c>
      <c r="L8" s="12" t="s">
        <v>94</v>
      </c>
      <c r="M8" s="8" t="s">
        <v>95</v>
      </c>
      <c r="N8" s="8" t="s">
        <v>96</v>
      </c>
      <c r="O8" s="8" t="s">
        <v>112</v>
      </c>
      <c r="P8" s="8" t="s">
        <v>113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15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25" t="s">
        <v>108</v>
      </c>
      <c r="AE8" s="268" t="s">
        <v>109</v>
      </c>
      <c r="AF8" s="391"/>
    </row>
    <row r="9" spans="1:40" s="16" customFormat="1">
      <c r="A9" s="166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/>
      <c r="AE9" s="9">
        <v>30</v>
      </c>
      <c r="AF9" s="9">
        <v>31</v>
      </c>
    </row>
    <row r="10" spans="1:40">
      <c r="A10" s="160">
        <v>1</v>
      </c>
      <c r="B10" s="157" t="s">
        <v>143</v>
      </c>
      <c r="C10" s="26">
        <v>13.733000000000001</v>
      </c>
      <c r="D10" s="26"/>
      <c r="E10" s="26"/>
      <c r="F10" s="26"/>
      <c r="G10" s="26"/>
      <c r="H10" s="26">
        <v>13.733000000000001</v>
      </c>
      <c r="I10" s="26"/>
      <c r="J10" s="26"/>
      <c r="K10" s="26">
        <v>13.733000000000001</v>
      </c>
      <c r="L10" s="26"/>
      <c r="M10" s="26"/>
      <c r="N10" s="26"/>
      <c r="O10" s="26"/>
      <c r="P10" s="26"/>
      <c r="Q10" s="26">
        <v>2</v>
      </c>
      <c r="R10" s="26">
        <v>106.22</v>
      </c>
      <c r="S10" s="26"/>
      <c r="T10" s="26"/>
      <c r="U10" s="26">
        <v>2</v>
      </c>
      <c r="V10" s="26">
        <v>106.22</v>
      </c>
      <c r="W10" s="26"/>
      <c r="X10" s="26">
        <f>Z10+AB10+AE10</f>
        <v>8</v>
      </c>
      <c r="Y10" s="26">
        <v>155.80000000000001</v>
      </c>
      <c r="Z10" s="26">
        <v>4</v>
      </c>
      <c r="AA10" s="26">
        <v>55.8</v>
      </c>
      <c r="AB10" s="26">
        <v>4</v>
      </c>
      <c r="AC10" s="26">
        <v>100</v>
      </c>
      <c r="AD10" s="26"/>
      <c r="AE10" s="26"/>
      <c r="AF10" s="26">
        <v>11.773</v>
      </c>
    </row>
    <row r="11" spans="1:40" ht="22.5">
      <c r="A11" s="160">
        <v>2</v>
      </c>
      <c r="B11" s="157" t="s">
        <v>144</v>
      </c>
      <c r="C11" s="160">
        <v>1.3</v>
      </c>
      <c r="D11" s="160"/>
      <c r="E11" s="160"/>
      <c r="F11" s="160"/>
      <c r="G11" s="160"/>
      <c r="H11" s="160">
        <v>1.3</v>
      </c>
      <c r="I11" s="160"/>
      <c r="J11" s="160"/>
      <c r="K11" s="160"/>
      <c r="L11" s="160"/>
      <c r="M11" s="160">
        <v>1.3</v>
      </c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>
        <f>Z11+AB11+AE11</f>
        <v>2</v>
      </c>
      <c r="Y11" s="160">
        <f>AA11+AC11</f>
        <v>27</v>
      </c>
      <c r="Z11" s="160"/>
      <c r="AA11" s="160"/>
      <c r="AB11" s="160">
        <v>2</v>
      </c>
      <c r="AC11" s="160">
        <v>27</v>
      </c>
      <c r="AD11" s="160"/>
      <c r="AE11" s="160"/>
      <c r="AF11" s="160">
        <v>1.1100000000000001</v>
      </c>
      <c r="AG11" s="382"/>
      <c r="AH11" s="383"/>
      <c r="AI11" s="383"/>
      <c r="AJ11" s="383"/>
      <c r="AK11" s="151"/>
      <c r="AL11" s="151"/>
      <c r="AM11" s="151"/>
      <c r="AN11" s="151"/>
    </row>
    <row r="12" spans="1:40" ht="32.25" customHeight="1">
      <c r="A12" s="160">
        <v>3</v>
      </c>
      <c r="B12" s="28" t="s">
        <v>145</v>
      </c>
      <c r="C12" s="160">
        <v>20.8</v>
      </c>
      <c r="D12" s="160"/>
      <c r="E12" s="160"/>
      <c r="F12" s="160"/>
      <c r="G12" s="160">
        <v>12</v>
      </c>
      <c r="H12" s="161">
        <v>8.8000000000000007</v>
      </c>
      <c r="I12" s="160"/>
      <c r="J12" s="160"/>
      <c r="K12" s="160">
        <v>20.8</v>
      </c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>
        <f>Z12+AB12+AE12</f>
        <v>13</v>
      </c>
      <c r="Y12" s="160">
        <f>AA12+AC12</f>
        <v>264.72000000000003</v>
      </c>
      <c r="Z12" s="160">
        <v>12</v>
      </c>
      <c r="AA12" s="160">
        <v>247.22</v>
      </c>
      <c r="AB12" s="160">
        <v>1</v>
      </c>
      <c r="AC12" s="160">
        <v>17.5</v>
      </c>
      <c r="AD12" s="160"/>
      <c r="AE12" s="160"/>
      <c r="AF12" s="160">
        <v>19.27</v>
      </c>
      <c r="AG12" s="195"/>
      <c r="AH12" s="151"/>
      <c r="AI12" s="151"/>
      <c r="AJ12" s="151"/>
      <c r="AK12" s="151"/>
      <c r="AL12" s="151"/>
      <c r="AM12" s="151"/>
      <c r="AN12" s="151"/>
    </row>
    <row r="13" spans="1:40" ht="22.5">
      <c r="A13" s="160">
        <v>4</v>
      </c>
      <c r="B13" s="157" t="s">
        <v>146</v>
      </c>
      <c r="C13" s="160">
        <f>G13</f>
        <v>5.49</v>
      </c>
      <c r="D13" s="160"/>
      <c r="E13" s="160"/>
      <c r="F13" s="160"/>
      <c r="G13" s="160">
        <f>K13</f>
        <v>5.49</v>
      </c>
      <c r="H13" s="160"/>
      <c r="I13" s="160"/>
      <c r="J13" s="160"/>
      <c r="K13" s="160">
        <v>5.49</v>
      </c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>
        <f>Z13+AB13+AE13</f>
        <v>4</v>
      </c>
      <c r="Y13" s="160">
        <v>113.4</v>
      </c>
      <c r="Z13" s="160">
        <v>4</v>
      </c>
      <c r="AA13" s="160">
        <v>113.4</v>
      </c>
      <c r="AB13" s="160"/>
      <c r="AC13" s="160"/>
      <c r="AD13" s="160"/>
      <c r="AE13" s="160"/>
      <c r="AF13" s="160">
        <v>5.4379999999999997</v>
      </c>
      <c r="AG13" s="151"/>
      <c r="AH13" s="151"/>
      <c r="AI13" s="151"/>
      <c r="AJ13" s="151"/>
      <c r="AK13" s="151"/>
      <c r="AL13" s="151"/>
      <c r="AM13" s="151"/>
      <c r="AN13" s="151"/>
    </row>
    <row r="14" spans="1:40" ht="22.5">
      <c r="A14" s="162">
        <v>5</v>
      </c>
      <c r="B14" s="157" t="s">
        <v>147</v>
      </c>
      <c r="C14" s="162">
        <v>2.9630000000000001</v>
      </c>
      <c r="D14" s="162"/>
      <c r="E14" s="162"/>
      <c r="F14" s="162"/>
      <c r="G14" s="162"/>
      <c r="H14" s="162">
        <v>2.9630000000000001</v>
      </c>
      <c r="I14" s="162"/>
      <c r="J14" s="162"/>
      <c r="K14" s="162"/>
      <c r="L14" s="162">
        <v>2.1800000000000002</v>
      </c>
      <c r="M14" s="162">
        <v>0.78300000000000003</v>
      </c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0">
        <v>5</v>
      </c>
      <c r="Y14" s="160">
        <v>106</v>
      </c>
      <c r="Z14" s="162">
        <v>3</v>
      </c>
      <c r="AA14" s="162">
        <v>52</v>
      </c>
      <c r="AB14" s="162">
        <v>2</v>
      </c>
      <c r="AC14" s="162">
        <v>54</v>
      </c>
      <c r="AD14" s="162"/>
      <c r="AE14" s="162"/>
      <c r="AF14" s="162">
        <v>2.5499999999999998</v>
      </c>
      <c r="AG14" s="151"/>
      <c r="AH14" s="151"/>
      <c r="AI14" s="151"/>
      <c r="AJ14" s="151"/>
      <c r="AK14" s="151"/>
      <c r="AL14" s="151"/>
      <c r="AM14" s="151"/>
      <c r="AN14" s="151"/>
    </row>
    <row r="15" spans="1:40" ht="33.75">
      <c r="A15" s="162">
        <v>6</v>
      </c>
      <c r="B15" s="157" t="s">
        <v>576</v>
      </c>
      <c r="C15" s="163">
        <v>0.26600000000000001</v>
      </c>
      <c r="D15" s="162"/>
      <c r="E15" s="162"/>
      <c r="F15" s="162"/>
      <c r="G15" s="162"/>
      <c r="H15" s="163">
        <v>0.26600000000000001</v>
      </c>
      <c r="I15" s="162"/>
      <c r="J15" s="162"/>
      <c r="K15" s="162">
        <v>0.26600000000000001</v>
      </c>
      <c r="L15" s="163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0">
        <f>Z15+AB15+AE15</f>
        <v>1</v>
      </c>
      <c r="Y15" s="160">
        <v>10</v>
      </c>
      <c r="Z15" s="162">
        <v>1</v>
      </c>
      <c r="AA15" s="162">
        <v>10</v>
      </c>
      <c r="AB15" s="162"/>
      <c r="AC15" s="162"/>
      <c r="AD15" s="162"/>
      <c r="AE15" s="162"/>
      <c r="AF15" s="162">
        <v>0.5</v>
      </c>
      <c r="AG15" s="386"/>
      <c r="AH15" s="387"/>
      <c r="AI15" s="387"/>
      <c r="AJ15" s="387"/>
      <c r="AK15" s="151"/>
      <c r="AL15" s="151"/>
      <c r="AM15" s="151"/>
      <c r="AN15" s="151"/>
    </row>
    <row r="16" spans="1:40" ht="38.25">
      <c r="A16" s="162">
        <v>7</v>
      </c>
      <c r="B16" s="322" t="s">
        <v>457</v>
      </c>
      <c r="C16" s="162">
        <v>16.29</v>
      </c>
      <c r="D16" s="162"/>
      <c r="E16" s="162"/>
      <c r="F16" s="162"/>
      <c r="G16" s="162"/>
      <c r="H16" s="162">
        <v>16.29</v>
      </c>
      <c r="I16" s="162"/>
      <c r="J16" s="162"/>
      <c r="K16" s="162">
        <v>9.48</v>
      </c>
      <c r="L16" s="162">
        <v>2.82</v>
      </c>
      <c r="M16" s="162">
        <v>3.99</v>
      </c>
      <c r="N16" s="162"/>
      <c r="O16" s="162"/>
      <c r="P16" s="162"/>
      <c r="Q16" s="162">
        <v>1</v>
      </c>
      <c r="R16" s="162">
        <v>36.299999999999997</v>
      </c>
      <c r="S16" s="162"/>
      <c r="T16" s="162"/>
      <c r="U16" s="162">
        <v>1</v>
      </c>
      <c r="V16" s="162">
        <v>36.299999999999997</v>
      </c>
      <c r="W16" s="162"/>
      <c r="X16" s="160">
        <v>8</v>
      </c>
      <c r="Y16" s="160">
        <v>98.6</v>
      </c>
      <c r="Z16" s="162">
        <v>3</v>
      </c>
      <c r="AA16" s="162">
        <v>43.6</v>
      </c>
      <c r="AB16" s="162">
        <v>5</v>
      </c>
      <c r="AC16" s="162">
        <v>55</v>
      </c>
      <c r="AD16" s="162"/>
      <c r="AE16" s="162"/>
      <c r="AF16" s="162">
        <v>13.96</v>
      </c>
      <c r="AG16" s="195" t="s">
        <v>743</v>
      </c>
      <c r="AH16" s="151"/>
      <c r="AI16" s="151"/>
      <c r="AJ16" s="151"/>
      <c r="AK16" s="151"/>
      <c r="AL16" s="151"/>
      <c r="AM16" s="151"/>
      <c r="AN16" s="151"/>
    </row>
    <row r="17" spans="1:40" ht="50.25" customHeight="1">
      <c r="A17" s="162">
        <v>8</v>
      </c>
      <c r="B17" s="310" t="s">
        <v>577</v>
      </c>
      <c r="C17" s="162">
        <v>25.16</v>
      </c>
      <c r="D17" s="162"/>
      <c r="E17" s="162"/>
      <c r="F17" s="162"/>
      <c r="G17" s="162">
        <v>1.7</v>
      </c>
      <c r="H17" s="162">
        <v>23.46</v>
      </c>
      <c r="I17" s="162"/>
      <c r="J17" s="162"/>
      <c r="K17" s="162">
        <v>25.16</v>
      </c>
      <c r="L17" s="162"/>
      <c r="M17" s="162"/>
      <c r="N17" s="162"/>
      <c r="O17" s="162"/>
      <c r="P17" s="162"/>
      <c r="Q17" s="162">
        <v>1</v>
      </c>
      <c r="R17" s="162">
        <v>49</v>
      </c>
      <c r="S17" s="162"/>
      <c r="T17" s="162"/>
      <c r="U17" s="162">
        <v>1</v>
      </c>
      <c r="V17" s="162">
        <v>49</v>
      </c>
      <c r="W17" s="162"/>
      <c r="X17" s="160">
        <f>Z17+AB17+AD17</f>
        <v>21</v>
      </c>
      <c r="Y17" s="160">
        <f>AA17+AC17+AE17</f>
        <v>392</v>
      </c>
      <c r="Z17" s="162">
        <v>9</v>
      </c>
      <c r="AA17" s="162">
        <v>194.4</v>
      </c>
      <c r="AB17" s="162">
        <v>10</v>
      </c>
      <c r="AC17" s="162">
        <v>160.69999999999999</v>
      </c>
      <c r="AD17" s="162">
        <v>2</v>
      </c>
      <c r="AE17" s="162">
        <v>36.9</v>
      </c>
      <c r="AF17" s="162">
        <v>21.88</v>
      </c>
      <c r="AG17" s="304" t="s">
        <v>803</v>
      </c>
      <c r="AH17" s="195"/>
      <c r="AI17" s="195"/>
      <c r="AJ17" s="195"/>
      <c r="AK17" s="151"/>
      <c r="AL17" s="151"/>
      <c r="AM17" s="151"/>
      <c r="AN17" s="151"/>
    </row>
    <row r="18" spans="1:40" ht="33.75">
      <c r="A18" s="162">
        <v>9</v>
      </c>
      <c r="B18" s="158" t="s">
        <v>154</v>
      </c>
      <c r="C18" s="162">
        <v>7.0449999999999999</v>
      </c>
      <c r="D18" s="162"/>
      <c r="E18" s="162"/>
      <c r="F18" s="162"/>
      <c r="G18" s="162"/>
      <c r="H18" s="162">
        <v>7.0449999999999999</v>
      </c>
      <c r="I18" s="162"/>
      <c r="J18" s="162"/>
      <c r="K18" s="162"/>
      <c r="L18" s="162"/>
      <c r="M18" s="162">
        <v>7.0449999999999999</v>
      </c>
      <c r="N18" s="162"/>
      <c r="O18" s="162"/>
      <c r="P18" s="162"/>
      <c r="Q18" s="162">
        <v>1</v>
      </c>
      <c r="R18" s="162">
        <v>24.32</v>
      </c>
      <c r="S18" s="162"/>
      <c r="T18" s="162"/>
      <c r="U18" s="162">
        <v>1</v>
      </c>
      <c r="V18" s="162">
        <v>24.32</v>
      </c>
      <c r="W18" s="162"/>
      <c r="X18" s="160">
        <f>Z18+AB18+AE18</f>
        <v>2</v>
      </c>
      <c r="Y18" s="160">
        <f>AA18+AC18</f>
        <v>24</v>
      </c>
      <c r="Z18" s="162">
        <v>2</v>
      </c>
      <c r="AA18" s="162">
        <v>24</v>
      </c>
      <c r="AB18" s="162"/>
      <c r="AC18" s="162"/>
      <c r="AD18" s="162"/>
      <c r="AE18" s="162"/>
      <c r="AF18" s="162">
        <v>5.0999999999999996</v>
      </c>
      <c r="AG18" s="151"/>
      <c r="AH18" s="151"/>
      <c r="AI18" s="151"/>
      <c r="AJ18" s="151"/>
      <c r="AK18" s="151"/>
      <c r="AL18" s="151"/>
      <c r="AM18" s="151"/>
      <c r="AN18" s="151"/>
    </row>
    <row r="19" spans="1:40" ht="33.75">
      <c r="A19" s="162">
        <v>10</v>
      </c>
      <c r="B19" s="158" t="s">
        <v>458</v>
      </c>
      <c r="C19" s="162">
        <v>1.19</v>
      </c>
      <c r="D19" s="162"/>
      <c r="E19" s="162"/>
      <c r="F19" s="162"/>
      <c r="G19" s="162">
        <v>1.19</v>
      </c>
      <c r="H19" s="162"/>
      <c r="I19" s="162"/>
      <c r="J19" s="162"/>
      <c r="K19" s="162">
        <v>1.19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0">
        <f>Z19+AB19+AE19</f>
        <v>2</v>
      </c>
      <c r="Y19" s="160">
        <f>AA19+AC19</f>
        <v>24</v>
      </c>
      <c r="Z19" s="162">
        <v>1</v>
      </c>
      <c r="AA19" s="162">
        <v>13</v>
      </c>
      <c r="AB19" s="162">
        <v>1</v>
      </c>
      <c r="AC19" s="162">
        <v>11</v>
      </c>
      <c r="AD19" s="162"/>
      <c r="AE19" s="162"/>
      <c r="AF19" s="162">
        <v>1.2</v>
      </c>
      <c r="AG19" s="382"/>
      <c r="AH19" s="383"/>
      <c r="AI19" s="383"/>
      <c r="AJ19" s="383"/>
      <c r="AK19" s="383"/>
      <c r="AL19" s="151"/>
      <c r="AM19" s="151"/>
      <c r="AN19" s="151"/>
    </row>
    <row r="20" spans="1:40" ht="33.75">
      <c r="A20" s="162">
        <v>11</v>
      </c>
      <c r="B20" s="157" t="s">
        <v>459</v>
      </c>
      <c r="C20" s="162">
        <v>5.14</v>
      </c>
      <c r="D20" s="162"/>
      <c r="E20" s="162"/>
      <c r="F20" s="162"/>
      <c r="G20" s="162"/>
      <c r="H20" s="162">
        <v>5.14</v>
      </c>
      <c r="I20" s="162"/>
      <c r="J20" s="162"/>
      <c r="K20" s="162"/>
      <c r="L20" s="162">
        <v>4.5999999999999996</v>
      </c>
      <c r="M20" s="162">
        <v>0.54</v>
      </c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>
        <f>Z20+AB20+AE20</f>
        <v>3</v>
      </c>
      <c r="Y20" s="162">
        <f>AA20+AC20</f>
        <v>112</v>
      </c>
      <c r="Z20" s="162">
        <v>1</v>
      </c>
      <c r="AA20" s="162">
        <v>18</v>
      </c>
      <c r="AB20" s="162">
        <v>2</v>
      </c>
      <c r="AC20" s="162">
        <v>94</v>
      </c>
      <c r="AD20" s="162"/>
      <c r="AE20" s="162"/>
      <c r="AF20" s="162">
        <v>4.28</v>
      </c>
      <c r="AG20" s="382"/>
      <c r="AH20" s="383"/>
      <c r="AI20" s="383"/>
      <c r="AJ20" s="383"/>
      <c r="AK20" s="383"/>
      <c r="AL20" s="383"/>
      <c r="AM20" s="383"/>
      <c r="AN20" s="151"/>
    </row>
    <row r="21" spans="1:40" ht="23.25" customHeight="1">
      <c r="A21" s="160">
        <v>12</v>
      </c>
      <c r="B21" s="237" t="s">
        <v>155</v>
      </c>
      <c r="C21" s="164">
        <v>4.75</v>
      </c>
      <c r="D21" s="160"/>
      <c r="E21" s="160"/>
      <c r="F21" s="160"/>
      <c r="G21" s="160"/>
      <c r="H21" s="164">
        <v>4.75</v>
      </c>
      <c r="I21" s="160"/>
      <c r="J21" s="160"/>
      <c r="K21" s="160">
        <v>4.75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>
        <v>6</v>
      </c>
      <c r="Y21" s="160">
        <v>119.1</v>
      </c>
      <c r="Z21" s="160">
        <v>6</v>
      </c>
      <c r="AA21" s="160">
        <v>119.1</v>
      </c>
      <c r="AB21" s="160"/>
      <c r="AC21" s="160"/>
      <c r="AD21" s="160"/>
      <c r="AE21" s="160"/>
      <c r="AF21" s="160">
        <v>4.0999999999999996</v>
      </c>
      <c r="AG21" s="232"/>
      <c r="AH21" s="195"/>
      <c r="AI21" s="195"/>
      <c r="AJ21" s="195"/>
      <c r="AK21" s="195"/>
      <c r="AL21" s="195"/>
      <c r="AM21" s="195"/>
      <c r="AN21" s="195"/>
    </row>
    <row r="22" spans="1:40" ht="45.75" customHeight="1">
      <c r="A22" s="160">
        <v>13</v>
      </c>
      <c r="B22" s="157" t="s">
        <v>436</v>
      </c>
      <c r="C22" s="160">
        <v>8.1069999999999993</v>
      </c>
      <c r="D22" s="160"/>
      <c r="E22" s="160"/>
      <c r="F22" s="160"/>
      <c r="G22" s="160"/>
      <c r="H22" s="160">
        <f>K22+L22</f>
        <v>8.0109999999999992</v>
      </c>
      <c r="I22" s="160"/>
      <c r="J22" s="160"/>
      <c r="K22" s="160">
        <v>8.0109999999999992</v>
      </c>
      <c r="L22" s="160"/>
      <c r="M22" s="160"/>
      <c r="N22" s="160"/>
      <c r="O22" s="164">
        <v>9.6000000000000002E-2</v>
      </c>
      <c r="P22" s="164">
        <v>9.6000000000000002E-2</v>
      </c>
      <c r="Q22" s="160"/>
      <c r="R22" s="160"/>
      <c r="S22" s="160"/>
      <c r="T22" s="160"/>
      <c r="U22" s="160"/>
      <c r="V22" s="160"/>
      <c r="W22" s="160"/>
      <c r="X22" s="160">
        <f>Z22+AB22+AD22</f>
        <v>6</v>
      </c>
      <c r="Y22" s="160">
        <f>AA22+AC22+AE22</f>
        <v>89.8</v>
      </c>
      <c r="Z22" s="160">
        <v>4</v>
      </c>
      <c r="AA22" s="160">
        <v>50.5</v>
      </c>
      <c r="AB22" s="160">
        <v>1</v>
      </c>
      <c r="AC22" s="160">
        <v>18.899999999999999</v>
      </c>
      <c r="AD22" s="160">
        <v>1</v>
      </c>
      <c r="AE22" s="160">
        <v>20.399999999999999</v>
      </c>
      <c r="AF22" s="160">
        <v>7.63</v>
      </c>
      <c r="AG22" s="195"/>
      <c r="AH22" s="151"/>
      <c r="AI22" s="151"/>
      <c r="AJ22" s="151"/>
      <c r="AK22" s="151"/>
      <c r="AL22" s="151"/>
      <c r="AM22" s="151"/>
      <c r="AN22" s="151"/>
    </row>
    <row r="23" spans="1:40" ht="44.25" customHeight="1">
      <c r="A23" s="160">
        <v>14</v>
      </c>
      <c r="B23" s="157" t="s">
        <v>156</v>
      </c>
      <c r="C23" s="160">
        <v>11.087999999999999</v>
      </c>
      <c r="D23" s="160"/>
      <c r="E23" s="160"/>
      <c r="F23" s="160"/>
      <c r="G23" s="160"/>
      <c r="H23" s="160">
        <v>11.087999999999999</v>
      </c>
      <c r="I23" s="160"/>
      <c r="J23" s="160"/>
      <c r="K23" s="160">
        <v>11.087999999999999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>
        <f t="shared" ref="X23:X32" si="0">Z23+AB23+AE23</f>
        <v>15</v>
      </c>
      <c r="Y23" s="160">
        <f>AA23+AC23</f>
        <v>197.65</v>
      </c>
      <c r="Z23" s="160">
        <v>10</v>
      </c>
      <c r="AA23" s="160">
        <v>147.05000000000001</v>
      </c>
      <c r="AB23" s="160">
        <v>5</v>
      </c>
      <c r="AC23" s="160">
        <v>50.6</v>
      </c>
      <c r="AD23" s="160"/>
      <c r="AE23" s="160"/>
      <c r="AF23" s="160">
        <v>11.91</v>
      </c>
      <c r="AG23" s="255"/>
      <c r="AH23" s="195"/>
      <c r="AI23" s="195"/>
      <c r="AJ23" s="195"/>
      <c r="AK23" s="195"/>
      <c r="AL23" s="195"/>
      <c r="AM23" s="151"/>
      <c r="AN23" s="151"/>
    </row>
    <row r="24" spans="1:40" ht="78.75">
      <c r="A24" s="160">
        <v>15</v>
      </c>
      <c r="B24" s="158" t="s">
        <v>630</v>
      </c>
      <c r="C24" s="165">
        <v>2.11</v>
      </c>
      <c r="D24" s="165"/>
      <c r="E24" s="165"/>
      <c r="F24" s="165"/>
      <c r="G24" s="165"/>
      <c r="H24" s="165">
        <v>2.11</v>
      </c>
      <c r="I24" s="165"/>
      <c r="J24" s="165"/>
      <c r="K24" s="165">
        <v>2.11</v>
      </c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0">
        <f t="shared" si="0"/>
        <v>3</v>
      </c>
      <c r="Y24" s="160">
        <f>AA24+AC24</f>
        <v>55.6</v>
      </c>
      <c r="Z24" s="165">
        <v>2</v>
      </c>
      <c r="AA24" s="165">
        <v>29.6</v>
      </c>
      <c r="AB24" s="165">
        <v>1</v>
      </c>
      <c r="AC24" s="165">
        <v>26</v>
      </c>
      <c r="AD24" s="165"/>
      <c r="AE24" s="165"/>
      <c r="AF24" s="165">
        <v>1.79</v>
      </c>
      <c r="AG24" s="384"/>
      <c r="AH24" s="385"/>
      <c r="AI24" s="385"/>
      <c r="AJ24" s="385"/>
      <c r="AK24" s="385"/>
      <c r="AL24" s="151"/>
      <c r="AM24" s="151"/>
      <c r="AN24" s="151"/>
    </row>
    <row r="25" spans="1:40" ht="22.5">
      <c r="A25" s="160">
        <v>16</v>
      </c>
      <c r="B25" s="157" t="s">
        <v>157</v>
      </c>
      <c r="C25" s="160">
        <v>5.35</v>
      </c>
      <c r="D25" s="160"/>
      <c r="E25" s="160"/>
      <c r="F25" s="160"/>
      <c r="G25" s="160"/>
      <c r="H25" s="160">
        <v>5.35</v>
      </c>
      <c r="I25" s="160"/>
      <c r="J25" s="160"/>
      <c r="K25" s="160">
        <v>5.35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>
        <f t="shared" si="0"/>
        <v>5</v>
      </c>
      <c r="Y25" s="160">
        <f>AA25+AC25</f>
        <v>125.2</v>
      </c>
      <c r="Z25" s="160">
        <v>1</v>
      </c>
      <c r="AA25" s="160">
        <v>15</v>
      </c>
      <c r="AB25" s="160">
        <v>4</v>
      </c>
      <c r="AC25" s="160">
        <v>110.2</v>
      </c>
      <c r="AD25" s="160"/>
      <c r="AE25" s="160"/>
      <c r="AF25" s="160">
        <v>4.58</v>
      </c>
      <c r="AG25" s="382"/>
      <c r="AH25" s="383"/>
      <c r="AI25" s="383"/>
      <c r="AJ25" s="383"/>
      <c r="AK25" s="383"/>
      <c r="AL25" s="151"/>
      <c r="AM25" s="151"/>
      <c r="AN25" s="151"/>
    </row>
    <row r="26" spans="1:40" ht="22.5" customHeight="1">
      <c r="A26" s="162">
        <v>17</v>
      </c>
      <c r="B26" s="158" t="s">
        <v>746</v>
      </c>
      <c r="C26" s="162">
        <v>7.83</v>
      </c>
      <c r="D26" s="162"/>
      <c r="E26" s="162"/>
      <c r="F26" s="162"/>
      <c r="G26" s="162"/>
      <c r="H26" s="162">
        <v>7.15</v>
      </c>
      <c r="I26" s="162">
        <v>0.68</v>
      </c>
      <c r="J26" s="162"/>
      <c r="K26" s="162">
        <v>7.83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0">
        <f t="shared" si="0"/>
        <v>6</v>
      </c>
      <c r="Y26" s="160">
        <f>AA26+AC26</f>
        <v>138.5</v>
      </c>
      <c r="Z26" s="162">
        <v>2</v>
      </c>
      <c r="AA26" s="162">
        <v>25.85</v>
      </c>
      <c r="AB26" s="162">
        <v>4</v>
      </c>
      <c r="AC26" s="162">
        <v>112.65</v>
      </c>
      <c r="AD26" s="162"/>
      <c r="AE26" s="162"/>
      <c r="AF26" s="162">
        <v>6.51</v>
      </c>
      <c r="AG26" s="232" t="s">
        <v>804</v>
      </c>
      <c r="AH26" s="195"/>
      <c r="AI26" s="195"/>
      <c r="AJ26" s="195"/>
      <c r="AK26" s="195"/>
      <c r="AL26" s="195"/>
      <c r="AM26" s="151"/>
      <c r="AN26" s="151"/>
    </row>
    <row r="27" spans="1:40" ht="28.5" customHeight="1">
      <c r="A27" s="160">
        <v>18</v>
      </c>
      <c r="B27" s="28" t="s">
        <v>387</v>
      </c>
      <c r="C27" s="160">
        <v>11.137</v>
      </c>
      <c r="D27" s="160"/>
      <c r="E27" s="160"/>
      <c r="F27" s="160"/>
      <c r="G27" s="160"/>
      <c r="H27" s="160">
        <v>11.137</v>
      </c>
      <c r="I27" s="160"/>
      <c r="J27" s="160"/>
      <c r="K27" s="160">
        <v>11.137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>
        <f t="shared" si="0"/>
        <v>11</v>
      </c>
      <c r="Y27" s="160">
        <f>AA27+AC27</f>
        <v>251.65</v>
      </c>
      <c r="Z27" s="160">
        <v>10</v>
      </c>
      <c r="AA27" s="160">
        <v>228.35</v>
      </c>
      <c r="AB27" s="160">
        <v>1</v>
      </c>
      <c r="AC27" s="160">
        <v>23.3</v>
      </c>
      <c r="AD27" s="160"/>
      <c r="AE27" s="160"/>
      <c r="AF27" s="160">
        <v>9.68</v>
      </c>
      <c r="AG27" s="195"/>
      <c r="AH27" s="151"/>
      <c r="AI27" s="151"/>
      <c r="AJ27" s="151"/>
      <c r="AK27" s="151"/>
      <c r="AL27" s="151"/>
      <c r="AM27" s="151"/>
      <c r="AN27" s="151"/>
    </row>
    <row r="28" spans="1:40">
      <c r="A28" s="160">
        <v>19</v>
      </c>
      <c r="B28" s="157" t="s">
        <v>158</v>
      </c>
      <c r="C28" s="160">
        <f>G28</f>
        <v>25.2</v>
      </c>
      <c r="D28" s="160"/>
      <c r="E28" s="160"/>
      <c r="F28" s="160"/>
      <c r="G28" s="160">
        <f>K28</f>
        <v>25.2</v>
      </c>
      <c r="H28" s="160"/>
      <c r="I28" s="160"/>
      <c r="J28" s="160"/>
      <c r="K28" s="160">
        <f>25.4-0.2</f>
        <v>25.2</v>
      </c>
      <c r="L28" s="160"/>
      <c r="M28" s="160"/>
      <c r="N28" s="160"/>
      <c r="O28" s="160"/>
      <c r="P28" s="160"/>
      <c r="Q28" s="160">
        <v>2</v>
      </c>
      <c r="R28" s="160">
        <v>92.24</v>
      </c>
      <c r="S28" s="160"/>
      <c r="T28" s="160"/>
      <c r="U28" s="160">
        <v>2</v>
      </c>
      <c r="V28" s="160">
        <v>92.24</v>
      </c>
      <c r="W28" s="160"/>
      <c r="X28" s="160">
        <f t="shared" si="0"/>
        <v>21</v>
      </c>
      <c r="Y28" s="160">
        <v>462.65</v>
      </c>
      <c r="Z28" s="160">
        <v>21</v>
      </c>
      <c r="AA28" s="160">
        <v>462.65</v>
      </c>
      <c r="AB28" s="160"/>
      <c r="AC28" s="160"/>
      <c r="AD28" s="160"/>
      <c r="AE28" s="160"/>
      <c r="AF28" s="160">
        <v>25.2</v>
      </c>
      <c r="AG28" s="151"/>
      <c r="AH28" s="151"/>
      <c r="AI28" s="151"/>
      <c r="AJ28" s="151"/>
      <c r="AK28" s="151"/>
      <c r="AL28" s="151"/>
      <c r="AM28" s="151"/>
      <c r="AN28" s="151"/>
    </row>
    <row r="29" spans="1:40">
      <c r="A29" s="160">
        <v>20</v>
      </c>
      <c r="B29" s="157" t="s">
        <v>159</v>
      </c>
      <c r="C29" s="164">
        <v>23.327999999999999</v>
      </c>
      <c r="D29" s="160"/>
      <c r="E29" s="160"/>
      <c r="F29" s="160"/>
      <c r="G29" s="164">
        <v>23.327999999999999</v>
      </c>
      <c r="H29" s="160"/>
      <c r="I29" s="160"/>
      <c r="J29" s="160"/>
      <c r="K29" s="164">
        <v>23.327999999999999</v>
      </c>
      <c r="L29" s="160"/>
      <c r="M29" s="160"/>
      <c r="N29" s="160"/>
      <c r="O29" s="160"/>
      <c r="P29" s="160"/>
      <c r="Q29" s="160">
        <v>1</v>
      </c>
      <c r="R29" s="160">
        <v>53.82</v>
      </c>
      <c r="S29" s="160"/>
      <c r="T29" s="160"/>
      <c r="U29" s="160">
        <v>1</v>
      </c>
      <c r="V29" s="160">
        <v>53.82</v>
      </c>
      <c r="W29" s="160"/>
      <c r="X29" s="160">
        <f>Z29+AB29</f>
        <v>16</v>
      </c>
      <c r="Y29" s="160">
        <f>AA29+AC29</f>
        <v>277.85000000000002</v>
      </c>
      <c r="Z29" s="160">
        <v>12</v>
      </c>
      <c r="AA29" s="160">
        <v>201.66</v>
      </c>
      <c r="AB29" s="160">
        <v>4</v>
      </c>
      <c r="AC29" s="160">
        <v>76.19</v>
      </c>
      <c r="AD29" s="160"/>
      <c r="AE29" s="160"/>
      <c r="AF29" s="160">
        <v>23.3</v>
      </c>
      <c r="AG29" s="299"/>
      <c r="AH29" s="300"/>
      <c r="AI29" s="300"/>
      <c r="AJ29" s="300"/>
      <c r="AK29" s="300"/>
      <c r="AL29" s="151"/>
      <c r="AM29" s="151"/>
      <c r="AN29" s="151"/>
    </row>
    <row r="30" spans="1:40" ht="37.5" customHeight="1">
      <c r="A30" s="160">
        <v>21</v>
      </c>
      <c r="B30" s="157" t="s">
        <v>160</v>
      </c>
      <c r="C30" s="160">
        <v>1.5</v>
      </c>
      <c r="D30" s="160"/>
      <c r="E30" s="160"/>
      <c r="F30" s="160"/>
      <c r="G30" s="160">
        <v>1.5</v>
      </c>
      <c r="H30" s="160"/>
      <c r="I30" s="160"/>
      <c r="J30" s="160"/>
      <c r="K30" s="160">
        <v>1.5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>
        <v>0</v>
      </c>
      <c r="Y30" s="160">
        <v>0</v>
      </c>
      <c r="Z30" s="160">
        <v>0</v>
      </c>
      <c r="AA30" s="160">
        <v>0</v>
      </c>
      <c r="AB30" s="160"/>
      <c r="AC30" s="160"/>
      <c r="AD30" s="160"/>
      <c r="AE30" s="160"/>
      <c r="AF30" s="160">
        <v>1.5</v>
      </c>
      <c r="AG30" s="151"/>
      <c r="AH30" s="151"/>
      <c r="AI30" s="151"/>
      <c r="AJ30" s="151"/>
      <c r="AK30" s="151"/>
      <c r="AL30" s="151"/>
      <c r="AM30" s="151"/>
      <c r="AN30" s="151"/>
    </row>
    <row r="31" spans="1:40" ht="22.5">
      <c r="A31" s="162">
        <v>22</v>
      </c>
      <c r="B31" s="158" t="s">
        <v>596</v>
      </c>
      <c r="C31" s="163">
        <v>2.88</v>
      </c>
      <c r="D31" s="162"/>
      <c r="E31" s="162"/>
      <c r="F31" s="162"/>
      <c r="G31" s="162"/>
      <c r="H31" s="163">
        <v>2.88</v>
      </c>
      <c r="I31" s="162"/>
      <c r="J31" s="162"/>
      <c r="K31" s="163">
        <v>2.88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0">
        <v>0</v>
      </c>
      <c r="Y31" s="160">
        <v>0</v>
      </c>
      <c r="Z31" s="162">
        <v>0</v>
      </c>
      <c r="AA31" s="162">
        <v>0</v>
      </c>
      <c r="AB31" s="162">
        <v>0</v>
      </c>
      <c r="AC31" s="162">
        <v>0</v>
      </c>
      <c r="AD31" s="162"/>
      <c r="AE31" s="162"/>
      <c r="AF31" s="162">
        <v>2.57</v>
      </c>
      <c r="AG31" s="384"/>
      <c r="AH31" s="385"/>
      <c r="AI31" s="385"/>
      <c r="AJ31" s="385"/>
      <c r="AK31" s="385"/>
      <c r="AL31" s="151"/>
      <c r="AM31" s="151"/>
      <c r="AN31" s="151"/>
    </row>
    <row r="32" spans="1:40" ht="22.5">
      <c r="A32" s="162">
        <v>23</v>
      </c>
      <c r="B32" s="158" t="s">
        <v>161</v>
      </c>
      <c r="C32" s="162">
        <v>0.71199999999999997</v>
      </c>
      <c r="D32" s="162"/>
      <c r="E32" s="162"/>
      <c r="F32" s="162"/>
      <c r="G32" s="162"/>
      <c r="H32" s="162">
        <v>0.71199999999999997</v>
      </c>
      <c r="I32" s="162"/>
      <c r="J32" s="162"/>
      <c r="K32" s="162">
        <v>0.71199999999999997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0">
        <f t="shared" si="0"/>
        <v>3</v>
      </c>
      <c r="Y32" s="160">
        <f>AA32+AC32</f>
        <v>45.5</v>
      </c>
      <c r="Z32" s="162">
        <v>2</v>
      </c>
      <c r="AA32" s="162">
        <v>34.200000000000003</v>
      </c>
      <c r="AB32" s="162">
        <v>1</v>
      </c>
      <c r="AC32" s="162">
        <v>11.3</v>
      </c>
      <c r="AD32" s="162"/>
      <c r="AE32" s="162"/>
      <c r="AF32" s="162">
        <v>1.1100000000000001</v>
      </c>
      <c r="AG32" s="255"/>
      <c r="AH32" s="195"/>
      <c r="AI32" s="195"/>
      <c r="AJ32" s="195"/>
      <c r="AK32" s="195"/>
      <c r="AL32" s="151"/>
      <c r="AM32" s="151"/>
      <c r="AN32" s="151"/>
    </row>
    <row r="33" spans="1:40" ht="45">
      <c r="A33" s="160">
        <v>24</v>
      </c>
      <c r="B33" s="157" t="s">
        <v>460</v>
      </c>
      <c r="C33" s="164">
        <v>1.01</v>
      </c>
      <c r="D33" s="160"/>
      <c r="E33" s="160"/>
      <c r="F33" s="160"/>
      <c r="G33" s="160"/>
      <c r="H33" s="160"/>
      <c r="I33" s="164">
        <v>1.01</v>
      </c>
      <c r="J33" s="160"/>
      <c r="K33" s="160"/>
      <c r="L33" s="160"/>
      <c r="M33" s="164">
        <v>1.01</v>
      </c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>
        <f>Z33+AB33+AE33</f>
        <v>0</v>
      </c>
      <c r="Y33" s="160">
        <f>AA33+AC33</f>
        <v>0</v>
      </c>
      <c r="Z33" s="160"/>
      <c r="AA33" s="160"/>
      <c r="AB33" s="160"/>
      <c r="AC33" s="160"/>
      <c r="AD33" s="160"/>
      <c r="AE33" s="160"/>
      <c r="AF33" s="160">
        <v>0.67</v>
      </c>
      <c r="AG33" s="382"/>
      <c r="AH33" s="383"/>
      <c r="AI33" s="383"/>
      <c r="AJ33" s="383"/>
      <c r="AK33" s="383"/>
      <c r="AL33" s="151"/>
      <c r="AM33" s="151"/>
      <c r="AN33" s="151"/>
    </row>
    <row r="34" spans="1:40">
      <c r="A34" s="160">
        <v>25</v>
      </c>
      <c r="B34" s="157" t="s">
        <v>162</v>
      </c>
      <c r="C34" s="164">
        <v>4.8049999999999997</v>
      </c>
      <c r="D34" s="160"/>
      <c r="E34" s="160"/>
      <c r="F34" s="160"/>
      <c r="G34" s="160"/>
      <c r="H34" s="160"/>
      <c r="I34" s="164">
        <v>4.8049999999999997</v>
      </c>
      <c r="J34" s="160"/>
      <c r="K34" s="160">
        <v>4.8049999999999997</v>
      </c>
      <c r="L34" s="160"/>
      <c r="M34" s="164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>
        <f>Z34+AB34+AE34</f>
        <v>5</v>
      </c>
      <c r="Y34" s="160">
        <f>AA34+AC34</f>
        <v>65.099999999999994</v>
      </c>
      <c r="Z34" s="160">
        <v>5</v>
      </c>
      <c r="AA34" s="160">
        <v>65.099999999999994</v>
      </c>
      <c r="AB34" s="160"/>
      <c r="AC34" s="160"/>
      <c r="AD34" s="160"/>
      <c r="AE34" s="160"/>
      <c r="AF34" s="160">
        <v>3.79</v>
      </c>
      <c r="AG34" s="255"/>
      <c r="AH34" s="195"/>
      <c r="AI34" s="195"/>
      <c r="AJ34" s="195"/>
      <c r="AK34" s="195"/>
      <c r="AL34" s="151"/>
      <c r="AM34" s="151"/>
      <c r="AN34" s="151"/>
    </row>
    <row r="35" spans="1:40" ht="38.25" customHeight="1">
      <c r="A35" s="160">
        <v>26</v>
      </c>
      <c r="B35" s="322" t="s">
        <v>163</v>
      </c>
      <c r="C35" s="164">
        <v>6.91</v>
      </c>
      <c r="D35" s="160"/>
      <c r="E35" s="160"/>
      <c r="F35" s="160"/>
      <c r="G35" s="160"/>
      <c r="H35" s="160">
        <v>6.91</v>
      </c>
      <c r="I35" s="164"/>
      <c r="J35" s="160"/>
      <c r="K35" s="160"/>
      <c r="L35" s="164"/>
      <c r="M35" s="160">
        <v>6.91</v>
      </c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>
        <f>Z35+AB35+AE35</f>
        <v>6</v>
      </c>
      <c r="Y35" s="160">
        <f>AA35+AC35</f>
        <v>79.2</v>
      </c>
      <c r="Z35" s="160">
        <v>5</v>
      </c>
      <c r="AA35" s="160">
        <v>62.5</v>
      </c>
      <c r="AB35" s="160">
        <v>1</v>
      </c>
      <c r="AC35" s="160">
        <v>16.7</v>
      </c>
      <c r="AD35" s="160"/>
      <c r="AE35" s="160"/>
      <c r="AF35" s="160">
        <v>4.49</v>
      </c>
      <c r="AG35" s="232" t="s">
        <v>748</v>
      </c>
      <c r="AH35" s="195"/>
      <c r="AI35" s="195"/>
      <c r="AJ35" s="195"/>
      <c r="AK35" s="195"/>
      <c r="AL35" s="151"/>
      <c r="AM35" s="151"/>
      <c r="AN35" s="151"/>
    </row>
    <row r="36" spans="1:40" ht="48" customHeight="1">
      <c r="A36" s="162">
        <v>27</v>
      </c>
      <c r="B36" s="157" t="s">
        <v>595</v>
      </c>
      <c r="C36" s="162">
        <v>11.71</v>
      </c>
      <c r="D36" s="162"/>
      <c r="E36" s="162"/>
      <c r="F36" s="162"/>
      <c r="G36" s="162"/>
      <c r="H36" s="162">
        <v>1.2150000000000001</v>
      </c>
      <c r="I36" s="163">
        <v>10.494999999999999</v>
      </c>
      <c r="J36" s="162"/>
      <c r="K36" s="162">
        <v>1.819</v>
      </c>
      <c r="L36" s="162"/>
      <c r="M36" s="162">
        <v>9.891</v>
      </c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0">
        <f>Z36+AB36+AE36</f>
        <v>12</v>
      </c>
      <c r="Y36" s="160">
        <f>AA36+AC36</f>
        <v>205.55</v>
      </c>
      <c r="Z36" s="162">
        <v>7</v>
      </c>
      <c r="AA36" s="162">
        <v>71.400000000000006</v>
      </c>
      <c r="AB36" s="162">
        <v>5</v>
      </c>
      <c r="AC36" s="162">
        <v>134.15</v>
      </c>
      <c r="AD36" s="162"/>
      <c r="AE36" s="162"/>
      <c r="AF36" s="162">
        <v>8.74</v>
      </c>
      <c r="AG36" s="255"/>
      <c r="AH36" s="195"/>
      <c r="AI36" s="195"/>
      <c r="AJ36" s="195"/>
      <c r="AK36" s="195"/>
      <c r="AL36" s="151"/>
      <c r="AM36" s="151"/>
      <c r="AN36" s="151"/>
    </row>
    <row r="37" spans="1:40" ht="22.5">
      <c r="A37" s="162">
        <v>28</v>
      </c>
      <c r="B37" s="157" t="s">
        <v>164</v>
      </c>
      <c r="C37" s="163">
        <v>19.25</v>
      </c>
      <c r="D37" s="162"/>
      <c r="E37" s="162"/>
      <c r="F37" s="162"/>
      <c r="G37" s="162"/>
      <c r="H37" s="163">
        <v>19.25</v>
      </c>
      <c r="I37" s="162"/>
      <c r="J37" s="162"/>
      <c r="K37" s="163">
        <v>19.25</v>
      </c>
      <c r="L37" s="162"/>
      <c r="M37" s="162"/>
      <c r="N37" s="162"/>
      <c r="O37" s="162"/>
      <c r="P37" s="162"/>
      <c r="Q37" s="162">
        <v>2</v>
      </c>
      <c r="R37" s="162">
        <v>102.3</v>
      </c>
      <c r="S37" s="162"/>
      <c r="T37" s="162"/>
      <c r="U37" s="162">
        <v>2</v>
      </c>
      <c r="V37" s="162">
        <v>102.3</v>
      </c>
      <c r="W37" s="162"/>
      <c r="X37" s="160">
        <v>16</v>
      </c>
      <c r="Y37" s="160">
        <v>385.6</v>
      </c>
      <c r="Z37" s="162">
        <v>15</v>
      </c>
      <c r="AA37" s="162">
        <v>370.6</v>
      </c>
      <c r="AB37" s="162">
        <v>1</v>
      </c>
      <c r="AC37" s="162">
        <v>15</v>
      </c>
      <c r="AD37" s="162"/>
      <c r="AE37" s="162"/>
      <c r="AF37" s="162">
        <v>16.43</v>
      </c>
      <c r="AG37" s="382"/>
      <c r="AH37" s="383"/>
      <c r="AI37" s="383"/>
      <c r="AJ37" s="383"/>
      <c r="AK37" s="383"/>
      <c r="AL37" s="151"/>
      <c r="AM37" s="151"/>
      <c r="AN37" s="151"/>
    </row>
    <row r="38" spans="1:40" ht="22.5" customHeight="1">
      <c r="A38" s="162">
        <v>29</v>
      </c>
      <c r="B38" s="158" t="s">
        <v>594</v>
      </c>
      <c r="C38" s="163">
        <v>1.34</v>
      </c>
      <c r="D38" s="162"/>
      <c r="E38" s="162"/>
      <c r="F38" s="162"/>
      <c r="G38" s="162"/>
      <c r="H38" s="162"/>
      <c r="I38" s="163">
        <v>1.34</v>
      </c>
      <c r="J38" s="162"/>
      <c r="K38" s="162">
        <v>1.34</v>
      </c>
      <c r="L38" s="163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0">
        <v>1</v>
      </c>
      <c r="Y38" s="160">
        <v>11</v>
      </c>
      <c r="Z38" s="162">
        <v>1</v>
      </c>
      <c r="AA38" s="162">
        <v>11</v>
      </c>
      <c r="AB38" s="162"/>
      <c r="AC38" s="162"/>
      <c r="AD38" s="162"/>
      <c r="AE38" s="162"/>
      <c r="AF38" s="162">
        <v>0.9</v>
      </c>
      <c r="AG38" s="232" t="s">
        <v>787</v>
      </c>
      <c r="AH38" s="195"/>
      <c r="AI38" s="195"/>
      <c r="AJ38" s="195"/>
      <c r="AK38" s="195"/>
      <c r="AL38" s="151"/>
      <c r="AM38" s="151"/>
      <c r="AN38" s="151"/>
    </row>
    <row r="39" spans="1:40" ht="48" customHeight="1">
      <c r="A39" s="162">
        <v>30</v>
      </c>
      <c r="B39" s="158" t="s">
        <v>26</v>
      </c>
      <c r="C39" s="162">
        <v>8.61</v>
      </c>
      <c r="D39" s="162"/>
      <c r="E39" s="162"/>
      <c r="F39" s="162"/>
      <c r="G39" s="162">
        <v>8.61</v>
      </c>
      <c r="H39" s="162"/>
      <c r="I39" s="162"/>
      <c r="J39" s="162"/>
      <c r="K39" s="162">
        <v>8.61</v>
      </c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0">
        <f>Z39+AB39</f>
        <v>8</v>
      </c>
      <c r="Y39" s="164">
        <v>232.8</v>
      </c>
      <c r="Z39" s="162">
        <v>7</v>
      </c>
      <c r="AA39" s="163">
        <v>199.8</v>
      </c>
      <c r="AB39" s="162">
        <v>1</v>
      </c>
      <c r="AC39" s="163">
        <v>33</v>
      </c>
      <c r="AD39" s="163"/>
      <c r="AE39" s="162"/>
      <c r="AF39" s="162">
        <v>8.61</v>
      </c>
      <c r="AG39" s="275"/>
      <c r="AH39" s="195"/>
      <c r="AI39" s="195"/>
      <c r="AJ39" s="195"/>
      <c r="AK39" s="195"/>
      <c r="AL39" s="195"/>
      <c r="AM39" s="195"/>
      <c r="AN39" s="151"/>
    </row>
    <row r="40" spans="1:40" ht="22.5">
      <c r="A40" s="162">
        <v>31</v>
      </c>
      <c r="B40" s="158" t="s">
        <v>334</v>
      </c>
      <c r="C40" s="162">
        <v>2.3879999999999999</v>
      </c>
      <c r="D40" s="162"/>
      <c r="E40" s="162"/>
      <c r="F40" s="162"/>
      <c r="G40" s="162"/>
      <c r="H40" s="162"/>
      <c r="I40" s="162">
        <v>2.3879999999999999</v>
      </c>
      <c r="J40" s="162"/>
      <c r="K40" s="162">
        <v>2.3879999999999999</v>
      </c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0"/>
      <c r="Y40" s="160"/>
      <c r="Z40" s="162"/>
      <c r="AA40" s="162"/>
      <c r="AB40" s="162"/>
      <c r="AC40" s="162"/>
      <c r="AD40" s="162"/>
      <c r="AE40" s="162"/>
      <c r="AF40" s="162"/>
      <c r="AG40" s="151"/>
      <c r="AH40" s="151"/>
      <c r="AI40" s="151"/>
      <c r="AJ40" s="151"/>
      <c r="AK40" s="151"/>
      <c r="AL40" s="151"/>
      <c r="AM40" s="151"/>
      <c r="AN40" s="151"/>
    </row>
    <row r="41" spans="1:40">
      <c r="A41" s="167"/>
      <c r="B41" s="28" t="s">
        <v>98</v>
      </c>
      <c r="C41" s="59">
        <f>SUM(C10:C40)</f>
        <v>259.392</v>
      </c>
      <c r="D41" s="26"/>
      <c r="E41" s="26"/>
      <c r="F41" s="26"/>
      <c r="G41" s="26">
        <f>SUM(G10:G40)</f>
        <v>79.018000000000001</v>
      </c>
      <c r="H41" s="59">
        <f>SUM(H10:H40)</f>
        <v>159.56</v>
      </c>
      <c r="I41" s="59">
        <f>SUM(I10:I40)</f>
        <v>20.718</v>
      </c>
      <c r="J41" s="26"/>
      <c r="K41" s="59">
        <f>SUM(K10:K40)</f>
        <v>218.227</v>
      </c>
      <c r="L41" s="26">
        <f t="shared" ref="L41:AF41" si="1">SUM(L10:L39)</f>
        <v>9.6</v>
      </c>
      <c r="M41" s="26">
        <f t="shared" si="1"/>
        <v>31.469000000000001</v>
      </c>
      <c r="N41" s="26"/>
      <c r="O41" s="26">
        <f>SUM(O10:O40)</f>
        <v>9.6000000000000002E-2</v>
      </c>
      <c r="P41" s="26">
        <f>SUM(P10:P40)</f>
        <v>9.6000000000000002E-2</v>
      </c>
      <c r="Q41" s="26">
        <f t="shared" si="1"/>
        <v>10</v>
      </c>
      <c r="R41" s="26">
        <f t="shared" si="1"/>
        <v>464.2</v>
      </c>
      <c r="S41" s="26"/>
      <c r="T41" s="26"/>
      <c r="U41" s="26">
        <f t="shared" si="1"/>
        <v>10</v>
      </c>
      <c r="V41" s="26">
        <f t="shared" si="1"/>
        <v>464.2</v>
      </c>
      <c r="W41" s="26"/>
      <c r="X41" s="26">
        <f t="shared" si="1"/>
        <v>209</v>
      </c>
      <c r="Y41" s="49">
        <f t="shared" si="1"/>
        <v>4070.27</v>
      </c>
      <c r="Z41" s="26">
        <f t="shared" si="1"/>
        <v>150</v>
      </c>
      <c r="AA41" s="26">
        <f t="shared" si="1"/>
        <v>2865.78</v>
      </c>
      <c r="AB41" s="26">
        <f t="shared" si="1"/>
        <v>56</v>
      </c>
      <c r="AC41" s="26">
        <f t="shared" si="1"/>
        <v>1147.19</v>
      </c>
      <c r="AD41" s="26">
        <f>SUM(AD9:AD40)</f>
        <v>3</v>
      </c>
      <c r="AE41" s="26">
        <f>SUM(AE10:AE40)</f>
        <v>57.3</v>
      </c>
      <c r="AF41" s="59">
        <f t="shared" si="1"/>
        <v>230.571</v>
      </c>
      <c r="AG41" s="151"/>
      <c r="AH41" s="151"/>
      <c r="AI41" s="151"/>
      <c r="AJ41" s="151"/>
      <c r="AK41" s="151"/>
      <c r="AL41" s="151"/>
      <c r="AM41" s="151"/>
      <c r="AN41" s="151"/>
    </row>
    <row r="42" spans="1:40">
      <c r="A42" s="27" t="s">
        <v>73</v>
      </c>
    </row>
    <row r="43" spans="1:40">
      <c r="A43" s="27" t="s">
        <v>73</v>
      </c>
    </row>
    <row r="44" spans="1:40" ht="57" customHeight="1">
      <c r="A44" s="69"/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</row>
    <row r="45" spans="1:40">
      <c r="A45" s="27"/>
      <c r="B45" s="199"/>
      <c r="C45" s="199"/>
      <c r="D45" s="199"/>
      <c r="E45" s="199"/>
      <c r="F45" s="199"/>
      <c r="G45" s="199"/>
      <c r="H45" s="199"/>
    </row>
    <row r="46" spans="1:40">
      <c r="A46" s="30"/>
      <c r="B46" s="199"/>
      <c r="C46" s="199"/>
      <c r="D46" s="199"/>
      <c r="E46" s="199"/>
      <c r="F46" s="199"/>
      <c r="G46" s="199"/>
      <c r="H46" s="199"/>
    </row>
    <row r="47" spans="1:40">
      <c r="A47" s="30"/>
      <c r="B47" s="199"/>
      <c r="C47" s="199"/>
      <c r="D47" s="199"/>
      <c r="E47" s="199"/>
      <c r="F47" s="199"/>
      <c r="G47" s="199"/>
      <c r="H47" s="199"/>
    </row>
    <row r="48" spans="1:40">
      <c r="A48" s="27" t="s">
        <v>73</v>
      </c>
      <c r="B48" s="200"/>
      <c r="C48" s="199"/>
      <c r="D48" s="199"/>
      <c r="E48" s="199"/>
      <c r="F48" s="199"/>
      <c r="G48" s="199"/>
      <c r="H48" s="199"/>
    </row>
    <row r="49" spans="1:8">
      <c r="A49" s="27"/>
      <c r="B49" s="201"/>
      <c r="C49" s="199"/>
      <c r="D49" s="199"/>
      <c r="E49" s="199"/>
      <c r="F49" s="199"/>
      <c r="G49" s="199"/>
      <c r="H49" s="199"/>
    </row>
    <row r="50" spans="1:8">
      <c r="A50" s="27" t="s">
        <v>73</v>
      </c>
      <c r="B50" s="199"/>
      <c r="C50" s="199"/>
      <c r="D50" s="199"/>
      <c r="E50" s="199"/>
      <c r="F50" s="199"/>
      <c r="G50" s="199"/>
      <c r="H50" s="199"/>
    </row>
    <row r="51" spans="1:8">
      <c r="A51" s="27"/>
    </row>
    <row r="52" spans="1:8">
      <c r="A52" s="27"/>
    </row>
    <row r="53" spans="1:8">
      <c r="A53" s="27"/>
    </row>
    <row r="54" spans="1:8">
      <c r="A54" s="27"/>
    </row>
    <row r="55" spans="1:8">
      <c r="A55" s="27"/>
    </row>
    <row r="56" spans="1:8">
      <c r="A56" s="27"/>
    </row>
    <row r="57" spans="1:8">
      <c r="A57" s="27"/>
    </row>
    <row r="58" spans="1:8">
      <c r="A58" s="27"/>
    </row>
    <row r="59" spans="1:8">
      <c r="A59" s="27"/>
    </row>
    <row r="60" spans="1:8">
      <c r="A60" s="27"/>
    </row>
    <row r="61" spans="1:8">
      <c r="A61" s="27"/>
    </row>
    <row r="62" spans="1:8">
      <c r="A62" s="27"/>
    </row>
    <row r="63" spans="1:8">
      <c r="A63" s="27"/>
    </row>
    <row r="64" spans="1:8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  <row r="81" spans="1:1">
      <c r="A81" s="27"/>
    </row>
    <row r="82" spans="1:1">
      <c r="A82" s="27"/>
    </row>
    <row r="83" spans="1:1">
      <c r="A83" s="27"/>
    </row>
    <row r="84" spans="1:1">
      <c r="A84" s="27"/>
    </row>
    <row r="85" spans="1:1">
      <c r="A85" s="27"/>
    </row>
    <row r="86" spans="1:1">
      <c r="A86" s="27"/>
    </row>
    <row r="87" spans="1:1">
      <c r="A87" s="27"/>
    </row>
    <row r="88" spans="1:1">
      <c r="A88" s="27"/>
    </row>
    <row r="89" spans="1:1">
      <c r="A89" s="27"/>
    </row>
    <row r="90" spans="1:1">
      <c r="A90" s="27"/>
    </row>
    <row r="91" spans="1:1">
      <c r="A91" s="27"/>
    </row>
    <row r="92" spans="1:1">
      <c r="A92" s="27"/>
    </row>
    <row r="93" spans="1:1">
      <c r="A93" s="27"/>
    </row>
    <row r="94" spans="1:1">
      <c r="A94" s="27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  <row r="103" spans="1:1">
      <c r="A103" s="27"/>
    </row>
    <row r="104" spans="1:1">
      <c r="A104" s="27"/>
    </row>
    <row r="105" spans="1:1">
      <c r="A105" s="27"/>
    </row>
    <row r="106" spans="1:1">
      <c r="A106" s="27"/>
    </row>
    <row r="107" spans="1:1">
      <c r="A107" s="27"/>
    </row>
    <row r="108" spans="1:1">
      <c r="A108" s="27"/>
    </row>
    <row r="109" spans="1:1">
      <c r="A109" s="27"/>
    </row>
    <row r="110" spans="1:1">
      <c r="A110" s="27"/>
    </row>
    <row r="111" spans="1:1">
      <c r="A111" s="27"/>
    </row>
    <row r="112" spans="1:1">
      <c r="A112" s="27"/>
    </row>
    <row r="113" spans="1:1">
      <c r="A113" s="27"/>
    </row>
    <row r="114" spans="1:1">
      <c r="A114" s="27"/>
    </row>
    <row r="115" spans="1:1">
      <c r="A115" s="27"/>
    </row>
    <row r="116" spans="1:1">
      <c r="A116" s="27"/>
    </row>
    <row r="117" spans="1:1">
      <c r="A117" s="27"/>
    </row>
    <row r="118" spans="1:1">
      <c r="A118" s="27"/>
    </row>
    <row r="119" spans="1:1">
      <c r="A119" s="27"/>
    </row>
    <row r="120" spans="1:1">
      <c r="A120" s="27"/>
    </row>
    <row r="121" spans="1:1">
      <c r="A121" s="27"/>
    </row>
    <row r="122" spans="1:1">
      <c r="A122" s="27"/>
    </row>
    <row r="123" spans="1:1">
      <c r="A123" s="27"/>
    </row>
    <row r="124" spans="1:1">
      <c r="A124" s="27"/>
    </row>
    <row r="125" spans="1:1">
      <c r="A125" s="27"/>
    </row>
    <row r="126" spans="1:1">
      <c r="A126" s="27"/>
    </row>
    <row r="127" spans="1:1">
      <c r="A127" s="27"/>
    </row>
    <row r="128" spans="1:1">
      <c r="A128" s="27"/>
    </row>
    <row r="129" spans="1:1">
      <c r="A129" s="27"/>
    </row>
    <row r="130" spans="1:1">
      <c r="A130" s="27"/>
    </row>
    <row r="131" spans="1:1">
      <c r="A131" s="27"/>
    </row>
    <row r="132" spans="1:1">
      <c r="A132" s="27"/>
    </row>
    <row r="133" spans="1:1">
      <c r="A133" s="27"/>
    </row>
    <row r="134" spans="1:1">
      <c r="A134" s="27"/>
    </row>
    <row r="135" spans="1:1">
      <c r="A135" s="27"/>
    </row>
    <row r="136" spans="1:1">
      <c r="A136" s="27"/>
    </row>
    <row r="137" spans="1:1">
      <c r="A137" s="27"/>
    </row>
    <row r="138" spans="1:1">
      <c r="A138" s="27"/>
    </row>
    <row r="139" spans="1:1">
      <c r="A139" s="27"/>
    </row>
    <row r="140" spans="1:1">
      <c r="A140" s="27"/>
    </row>
    <row r="141" spans="1:1">
      <c r="A141" s="27"/>
    </row>
    <row r="142" spans="1:1">
      <c r="A142" s="27"/>
    </row>
    <row r="143" spans="1:1">
      <c r="A143" s="27"/>
    </row>
    <row r="144" spans="1:1">
      <c r="A144" s="27"/>
    </row>
    <row r="145" spans="1:1">
      <c r="A145" s="27"/>
    </row>
    <row r="146" spans="1:1">
      <c r="A146" s="27"/>
    </row>
    <row r="147" spans="1:1">
      <c r="A147" s="27"/>
    </row>
    <row r="148" spans="1:1">
      <c r="A148" s="27"/>
    </row>
    <row r="149" spans="1:1">
      <c r="A149" s="27"/>
    </row>
    <row r="150" spans="1:1">
      <c r="A150" s="27"/>
    </row>
    <row r="151" spans="1:1">
      <c r="A151" s="27"/>
    </row>
    <row r="152" spans="1:1">
      <c r="A152" s="27"/>
    </row>
    <row r="153" spans="1:1">
      <c r="A153" s="27"/>
    </row>
    <row r="154" spans="1:1">
      <c r="A154" s="27"/>
    </row>
    <row r="155" spans="1:1">
      <c r="A155" s="27"/>
    </row>
    <row r="156" spans="1:1">
      <c r="A156" s="27"/>
    </row>
    <row r="157" spans="1:1">
      <c r="A157" s="27"/>
    </row>
    <row r="158" spans="1:1">
      <c r="A158" s="27"/>
    </row>
    <row r="159" spans="1:1">
      <c r="A159" s="27"/>
    </row>
    <row r="160" spans="1:1">
      <c r="A160" s="27"/>
    </row>
    <row r="161" spans="1:1">
      <c r="A161" s="27"/>
    </row>
    <row r="162" spans="1:1">
      <c r="A162" s="27"/>
    </row>
    <row r="163" spans="1:1">
      <c r="A163" s="27"/>
    </row>
    <row r="164" spans="1:1">
      <c r="A164" s="27"/>
    </row>
    <row r="165" spans="1:1">
      <c r="A165" s="27"/>
    </row>
    <row r="166" spans="1:1">
      <c r="A166" s="27"/>
    </row>
    <row r="167" spans="1:1">
      <c r="A167" s="27"/>
    </row>
    <row r="168" spans="1:1">
      <c r="A168" s="27"/>
    </row>
    <row r="169" spans="1:1">
      <c r="A169" s="27"/>
    </row>
    <row r="170" spans="1:1">
      <c r="A170" s="27"/>
    </row>
    <row r="171" spans="1:1">
      <c r="A171" s="27"/>
    </row>
    <row r="172" spans="1:1">
      <c r="A172" s="27"/>
    </row>
    <row r="173" spans="1:1">
      <c r="A173" s="27"/>
    </row>
    <row r="174" spans="1:1">
      <c r="A174" s="27"/>
    </row>
    <row r="175" spans="1:1">
      <c r="A175" s="27"/>
    </row>
    <row r="176" spans="1:1">
      <c r="A176" s="27"/>
    </row>
    <row r="177" spans="1:1">
      <c r="A177" s="27"/>
    </row>
    <row r="178" spans="1:1">
      <c r="A178" s="27"/>
    </row>
    <row r="179" spans="1:1">
      <c r="A179" s="27"/>
    </row>
    <row r="180" spans="1:1">
      <c r="A180" s="27"/>
    </row>
    <row r="181" spans="1:1">
      <c r="A181" s="27"/>
    </row>
    <row r="182" spans="1:1">
      <c r="A182" s="27"/>
    </row>
    <row r="183" spans="1:1">
      <c r="A183" s="27"/>
    </row>
    <row r="184" spans="1:1">
      <c r="A184" s="27"/>
    </row>
    <row r="185" spans="1:1">
      <c r="A185" s="27"/>
    </row>
    <row r="186" spans="1:1">
      <c r="A186" s="27"/>
    </row>
    <row r="187" spans="1:1">
      <c r="A187" s="27"/>
    </row>
    <row r="188" spans="1:1">
      <c r="A188" s="27"/>
    </row>
    <row r="189" spans="1:1">
      <c r="A189" s="27"/>
    </row>
    <row r="190" spans="1:1">
      <c r="A190" s="27"/>
    </row>
    <row r="191" spans="1:1">
      <c r="A191" s="27"/>
    </row>
    <row r="192" spans="1:1">
      <c r="A192" s="27"/>
    </row>
    <row r="193" spans="1:1">
      <c r="A193" s="27"/>
    </row>
    <row r="194" spans="1:1">
      <c r="A194" s="27"/>
    </row>
    <row r="195" spans="1:1">
      <c r="A195" s="27"/>
    </row>
    <row r="196" spans="1:1">
      <c r="A196" s="27"/>
    </row>
    <row r="197" spans="1:1">
      <c r="A197" s="27"/>
    </row>
    <row r="198" spans="1:1">
      <c r="A198" s="27"/>
    </row>
    <row r="199" spans="1:1">
      <c r="A199" s="27"/>
    </row>
    <row r="200" spans="1:1">
      <c r="A200" s="27"/>
    </row>
    <row r="201" spans="1:1">
      <c r="A201" s="27"/>
    </row>
    <row r="202" spans="1:1">
      <c r="A202" s="27"/>
    </row>
    <row r="203" spans="1:1">
      <c r="A203" s="27"/>
    </row>
    <row r="204" spans="1:1">
      <c r="A204" s="27"/>
    </row>
    <row r="205" spans="1:1">
      <c r="A205" s="27"/>
    </row>
    <row r="206" spans="1:1">
      <c r="A206" s="27"/>
    </row>
    <row r="207" spans="1:1">
      <c r="A207" s="27"/>
    </row>
  </sheetData>
  <mergeCells count="29">
    <mergeCell ref="AF6:AF8"/>
    <mergeCell ref="B6:B8"/>
    <mergeCell ref="C6:D6"/>
    <mergeCell ref="E6:I6"/>
    <mergeCell ref="J6:P6"/>
    <mergeCell ref="J7:L7"/>
    <mergeCell ref="M7:N7"/>
    <mergeCell ref="O7:P7"/>
    <mergeCell ref="U7:V7"/>
    <mergeCell ref="AB7:AC7"/>
    <mergeCell ref="X6:AE6"/>
    <mergeCell ref="Z7:AA7"/>
    <mergeCell ref="AD7:AE7"/>
    <mergeCell ref="X7:Y7"/>
    <mergeCell ref="B44:R44"/>
    <mergeCell ref="A6:A8"/>
    <mergeCell ref="D7:D8"/>
    <mergeCell ref="Q6:W6"/>
    <mergeCell ref="S7:T7"/>
    <mergeCell ref="Q7:R7"/>
    <mergeCell ref="AG11:AJ11"/>
    <mergeCell ref="AG37:AK37"/>
    <mergeCell ref="AG25:AK25"/>
    <mergeCell ref="AG31:AK31"/>
    <mergeCell ref="AG33:AK33"/>
    <mergeCell ref="AG19:AK19"/>
    <mergeCell ref="AG15:AJ15"/>
    <mergeCell ref="AG24:AK24"/>
    <mergeCell ref="AG20:AM20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60" fitToHeight="0" orientation="landscape" r:id="rId1"/>
  <headerFooter alignWithMargins="0"/>
  <ignoredErrors>
    <ignoredError sqref="L41:M41 U41:V41 Q41:R41 AF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zoomScale="110" zoomScaleNormal="110" workbookViewId="0">
      <pane xSplit="10" ySplit="6" topLeftCell="S16" activePane="bottomRight" state="frozen"/>
      <selection pane="topRight" activeCell="K1" sqref="K1"/>
      <selection pane="bottomLeft" activeCell="A7" sqref="A7"/>
      <selection pane="bottomRight" activeCell="G38" sqref="G38"/>
    </sheetView>
  </sheetViews>
  <sheetFormatPr defaultRowHeight="12.75"/>
  <cols>
    <col min="1" max="1" width="10.5703125" customWidth="1"/>
    <col min="2" max="2" width="15.7109375" customWidth="1"/>
    <col min="5" max="6" width="7" customWidth="1"/>
    <col min="7" max="7" width="6.140625" customWidth="1"/>
    <col min="8" max="8" width="7.5703125" customWidth="1"/>
    <col min="9" max="9" width="6.7109375" customWidth="1"/>
    <col min="10" max="10" width="6.5703125" customWidth="1"/>
    <col min="11" max="11" width="7.42578125" customWidth="1"/>
    <col min="12" max="12" width="7.7109375" customWidth="1"/>
    <col min="13" max="13" width="7.28515625" customWidth="1"/>
    <col min="14" max="14" width="7.140625" customWidth="1"/>
    <col min="15" max="15" width="7" customWidth="1"/>
    <col min="16" max="17" width="6.5703125" customWidth="1"/>
    <col min="18" max="18" width="7.42578125" customWidth="1"/>
    <col min="19" max="19" width="7.140625" customWidth="1"/>
    <col min="20" max="20" width="6.28515625" customWidth="1"/>
    <col min="21" max="21" width="5.85546875" customWidth="1"/>
    <col min="22" max="22" width="7.42578125" customWidth="1"/>
    <col min="23" max="23" width="8.28515625" customWidth="1"/>
    <col min="24" max="24" width="6.28515625" customWidth="1"/>
    <col min="25" max="25" width="7.28515625" customWidth="1"/>
    <col min="26" max="26" width="5.42578125" customWidth="1"/>
    <col min="27" max="27" width="8.140625" customWidth="1"/>
    <col min="28" max="28" width="6.140625" customWidth="1"/>
    <col min="29" max="30" width="5.7109375" customWidth="1"/>
    <col min="31" max="31" width="6.85546875" customWidth="1"/>
    <col min="32" max="32" width="6.28515625" customWidth="1"/>
    <col min="33" max="33" width="6.7109375" customWidth="1"/>
    <col min="34" max="34" width="47.140625" customWidth="1"/>
  </cols>
  <sheetData>
    <row r="1" spans="1:42" ht="15">
      <c r="A1" s="99" t="s">
        <v>717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  <c r="Y1" s="101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1:4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  <c r="Y2" s="101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1:42">
      <c r="A3" s="417" t="s">
        <v>85</v>
      </c>
      <c r="B3" s="418" t="s">
        <v>80</v>
      </c>
      <c r="C3" s="411" t="s">
        <v>72</v>
      </c>
      <c r="D3" s="411"/>
      <c r="E3" s="412" t="s">
        <v>86</v>
      </c>
      <c r="F3" s="412"/>
      <c r="G3" s="412"/>
      <c r="H3" s="412"/>
      <c r="I3" s="412"/>
      <c r="J3" s="412" t="s">
        <v>87</v>
      </c>
      <c r="K3" s="412"/>
      <c r="L3" s="412"/>
      <c r="M3" s="412"/>
      <c r="N3" s="412"/>
      <c r="O3" s="412"/>
      <c r="P3" s="412"/>
      <c r="Q3" s="412" t="s">
        <v>88</v>
      </c>
      <c r="R3" s="412"/>
      <c r="S3" s="412"/>
      <c r="T3" s="412"/>
      <c r="U3" s="412"/>
      <c r="V3" s="412"/>
      <c r="W3" s="412"/>
      <c r="X3" s="412" t="s">
        <v>89</v>
      </c>
      <c r="Y3" s="412"/>
      <c r="Z3" s="412"/>
      <c r="AA3" s="412"/>
      <c r="AB3" s="412"/>
      <c r="AC3" s="412"/>
      <c r="AD3" s="412"/>
      <c r="AE3" s="412"/>
      <c r="AF3" s="412"/>
      <c r="AG3" s="417" t="s">
        <v>110</v>
      </c>
      <c r="AH3" s="101"/>
      <c r="AI3" s="101"/>
      <c r="AJ3" s="101"/>
      <c r="AK3" s="101"/>
      <c r="AL3" s="101"/>
      <c r="AM3" s="101"/>
      <c r="AN3" s="101"/>
      <c r="AO3" s="101"/>
      <c r="AP3" s="101"/>
    </row>
    <row r="4" spans="1:42" ht="22.5">
      <c r="A4" s="417"/>
      <c r="B4" s="418"/>
      <c r="C4" s="102" t="s">
        <v>74</v>
      </c>
      <c r="D4" s="411" t="s">
        <v>99</v>
      </c>
      <c r="E4" s="102" t="s">
        <v>75</v>
      </c>
      <c r="F4" s="102" t="s">
        <v>90</v>
      </c>
      <c r="G4" s="102" t="s">
        <v>83</v>
      </c>
      <c r="H4" s="102" t="s">
        <v>76</v>
      </c>
      <c r="I4" s="102" t="s">
        <v>77</v>
      </c>
      <c r="J4" s="411" t="s">
        <v>71</v>
      </c>
      <c r="K4" s="411"/>
      <c r="L4" s="411"/>
      <c r="M4" s="411" t="s">
        <v>92</v>
      </c>
      <c r="N4" s="411"/>
      <c r="O4" s="411" t="s">
        <v>70</v>
      </c>
      <c r="P4" s="411"/>
      <c r="Q4" s="411" t="s">
        <v>79</v>
      </c>
      <c r="R4" s="411"/>
      <c r="S4" s="411" t="s">
        <v>441</v>
      </c>
      <c r="T4" s="411"/>
      <c r="U4" s="411" t="s">
        <v>78</v>
      </c>
      <c r="V4" s="411"/>
      <c r="W4" s="103" t="s">
        <v>442</v>
      </c>
      <c r="X4" s="411" t="s">
        <v>79</v>
      </c>
      <c r="Y4" s="411"/>
      <c r="Z4" s="411" t="s">
        <v>78</v>
      </c>
      <c r="AA4" s="411"/>
      <c r="AB4" s="411" t="s">
        <v>443</v>
      </c>
      <c r="AC4" s="411"/>
      <c r="AD4" s="407" t="s">
        <v>424</v>
      </c>
      <c r="AE4" s="408"/>
      <c r="AF4" s="103" t="s">
        <v>444</v>
      </c>
      <c r="AG4" s="417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1:42" ht="33.75">
      <c r="A5" s="417"/>
      <c r="B5" s="418"/>
      <c r="C5" s="104"/>
      <c r="D5" s="411"/>
      <c r="E5" s="104"/>
      <c r="F5" s="104"/>
      <c r="G5" s="104"/>
      <c r="H5" s="104"/>
      <c r="I5" s="104"/>
      <c r="J5" s="105" t="s">
        <v>84</v>
      </c>
      <c r="K5" s="105" t="s">
        <v>81</v>
      </c>
      <c r="L5" s="103" t="s">
        <v>94</v>
      </c>
      <c r="M5" s="103" t="s">
        <v>95</v>
      </c>
      <c r="N5" s="103" t="s">
        <v>96</v>
      </c>
      <c r="O5" s="103" t="s">
        <v>82</v>
      </c>
      <c r="P5" s="103" t="s">
        <v>97</v>
      </c>
      <c r="Q5" s="106" t="s">
        <v>108</v>
      </c>
      <c r="R5" s="106" t="s">
        <v>111</v>
      </c>
      <c r="S5" s="106" t="s">
        <v>108</v>
      </c>
      <c r="T5" s="106" t="s">
        <v>111</v>
      </c>
      <c r="U5" s="106" t="s">
        <v>108</v>
      </c>
      <c r="V5" s="106" t="s">
        <v>111</v>
      </c>
      <c r="W5" s="103"/>
      <c r="X5" s="106" t="s">
        <v>108</v>
      </c>
      <c r="Y5" s="106" t="s">
        <v>111</v>
      </c>
      <c r="Z5" s="106" t="s">
        <v>108</v>
      </c>
      <c r="AA5" s="106" t="s">
        <v>111</v>
      </c>
      <c r="AB5" s="106" t="s">
        <v>108</v>
      </c>
      <c r="AC5" s="106" t="s">
        <v>111</v>
      </c>
      <c r="AD5" s="106" t="s">
        <v>108</v>
      </c>
      <c r="AE5" s="106" t="s">
        <v>111</v>
      </c>
      <c r="AF5" s="103"/>
      <c r="AG5" s="417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42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7">
        <v>9</v>
      </c>
      <c r="J6" s="107">
        <v>10</v>
      </c>
      <c r="K6" s="107">
        <v>11</v>
      </c>
      <c r="L6" s="107">
        <v>12</v>
      </c>
      <c r="M6" s="107">
        <v>13</v>
      </c>
      <c r="N6" s="107">
        <v>14</v>
      </c>
      <c r="O6" s="107">
        <v>15</v>
      </c>
      <c r="P6" s="107">
        <v>16</v>
      </c>
      <c r="Q6" s="107">
        <v>17</v>
      </c>
      <c r="R6" s="107">
        <v>18</v>
      </c>
      <c r="S6" s="107">
        <v>19</v>
      </c>
      <c r="T6" s="107">
        <v>20</v>
      </c>
      <c r="U6" s="107">
        <v>21</v>
      </c>
      <c r="V6" s="107">
        <v>22</v>
      </c>
      <c r="W6" s="107">
        <v>23</v>
      </c>
      <c r="X6" s="107">
        <v>24</v>
      </c>
      <c r="Y6" s="107">
        <v>25</v>
      </c>
      <c r="Z6" s="107">
        <v>26</v>
      </c>
      <c r="AA6" s="107">
        <v>27</v>
      </c>
      <c r="AB6" s="107">
        <v>28</v>
      </c>
      <c r="AC6" s="107">
        <v>29</v>
      </c>
      <c r="AD6" s="283"/>
      <c r="AE6" s="283"/>
      <c r="AF6" s="107">
        <v>30</v>
      </c>
      <c r="AG6" s="107">
        <v>31</v>
      </c>
      <c r="AH6" s="108"/>
      <c r="AI6" s="108"/>
      <c r="AJ6" s="108"/>
      <c r="AK6" s="108"/>
      <c r="AL6" s="108"/>
      <c r="AM6" s="108"/>
      <c r="AN6" s="108"/>
      <c r="AO6" s="108"/>
      <c r="AP6" s="108"/>
    </row>
    <row r="7" spans="1:42" ht="33.75">
      <c r="A7" s="109">
        <v>1</v>
      </c>
      <c r="B7" s="110" t="s">
        <v>165</v>
      </c>
      <c r="C7" s="105">
        <v>20.9</v>
      </c>
      <c r="D7" s="105"/>
      <c r="E7" s="105"/>
      <c r="F7" s="105"/>
      <c r="G7" s="105"/>
      <c r="H7" s="105">
        <v>20.9</v>
      </c>
      <c r="I7" s="105"/>
      <c r="J7" s="105"/>
      <c r="K7" s="105">
        <v>20.9</v>
      </c>
      <c r="L7" s="105"/>
      <c r="M7" s="105"/>
      <c r="N7" s="105"/>
      <c r="O7" s="105"/>
      <c r="P7" s="266"/>
      <c r="Q7" s="105"/>
      <c r="R7" s="105"/>
      <c r="S7" s="105"/>
      <c r="T7" s="105"/>
      <c r="U7" s="105"/>
      <c r="V7" s="105"/>
      <c r="W7" s="105"/>
      <c r="X7" s="105">
        <v>13</v>
      </c>
      <c r="Y7" s="105">
        <v>225.64</v>
      </c>
      <c r="Z7" s="105">
        <v>13</v>
      </c>
      <c r="AA7" s="105">
        <v>225.64</v>
      </c>
      <c r="AB7" s="105"/>
      <c r="AC7" s="105"/>
      <c r="AD7" s="105"/>
      <c r="AE7" s="105"/>
      <c r="AF7" s="105"/>
      <c r="AG7" s="105">
        <v>17.78</v>
      </c>
      <c r="AH7" s="100"/>
      <c r="AI7" s="100"/>
      <c r="AJ7" s="100"/>
      <c r="AK7" s="100"/>
      <c r="AL7" s="100"/>
      <c r="AM7" s="100"/>
      <c r="AN7" s="100"/>
      <c r="AO7" s="100"/>
      <c r="AP7" s="100"/>
    </row>
    <row r="8" spans="1:42" ht="33.75">
      <c r="A8" s="109">
        <v>2</v>
      </c>
      <c r="B8" s="110" t="s">
        <v>336</v>
      </c>
      <c r="C8" s="105">
        <v>18.312000000000001</v>
      </c>
      <c r="D8" s="105"/>
      <c r="E8" s="105"/>
      <c r="F8" s="105"/>
      <c r="G8" s="105"/>
      <c r="H8" s="105">
        <v>18.312000000000001</v>
      </c>
      <c r="I8" s="105"/>
      <c r="J8" s="105"/>
      <c r="K8" s="105">
        <v>18.312000000000001</v>
      </c>
      <c r="L8" s="105"/>
      <c r="M8" s="105"/>
      <c r="N8" s="105"/>
      <c r="O8" s="105"/>
      <c r="P8" s="266"/>
      <c r="Q8" s="105">
        <v>2</v>
      </c>
      <c r="R8" s="105">
        <v>53.48</v>
      </c>
      <c r="S8" s="105"/>
      <c r="T8" s="105"/>
      <c r="U8" s="105">
        <v>2</v>
      </c>
      <c r="V8" s="105">
        <v>53.48</v>
      </c>
      <c r="W8" s="105"/>
      <c r="X8" s="105">
        <v>14</v>
      </c>
      <c r="Y8" s="105">
        <v>284.7</v>
      </c>
      <c r="Z8" s="105">
        <v>14</v>
      </c>
      <c r="AA8" s="105">
        <v>284.7</v>
      </c>
      <c r="AB8" s="105"/>
      <c r="AC8" s="105"/>
      <c r="AD8" s="105"/>
      <c r="AE8" s="105"/>
      <c r="AF8" s="105"/>
      <c r="AG8" s="105">
        <v>15.56</v>
      </c>
      <c r="AH8" s="100" t="s">
        <v>718</v>
      </c>
      <c r="AI8" s="100"/>
      <c r="AJ8" s="100"/>
      <c r="AK8" s="100"/>
      <c r="AL8" s="100"/>
      <c r="AM8" s="100"/>
      <c r="AN8" s="100"/>
      <c r="AO8" s="100"/>
      <c r="AP8" s="100"/>
    </row>
    <row r="9" spans="1:42" ht="61.5" customHeight="1">
      <c r="A9" s="109">
        <v>3</v>
      </c>
      <c r="B9" s="103" t="s">
        <v>337</v>
      </c>
      <c r="C9" s="105">
        <v>10.81</v>
      </c>
      <c r="D9" s="105"/>
      <c r="E9" s="105"/>
      <c r="F9" s="105"/>
      <c r="G9" s="105"/>
      <c r="H9" s="105">
        <v>10.81</v>
      </c>
      <c r="I9" s="105"/>
      <c r="J9" s="105"/>
      <c r="K9" s="105">
        <v>10.81</v>
      </c>
      <c r="L9" s="105"/>
      <c r="M9" s="105"/>
      <c r="N9" s="105"/>
      <c r="O9" s="105"/>
      <c r="P9" s="266"/>
      <c r="Q9" s="105">
        <v>2</v>
      </c>
      <c r="R9" s="105">
        <v>36.06</v>
      </c>
      <c r="S9" s="105"/>
      <c r="T9" s="105"/>
      <c r="U9" s="105">
        <v>2</v>
      </c>
      <c r="V9" s="105">
        <v>36.06</v>
      </c>
      <c r="W9" s="105"/>
      <c r="X9" s="105">
        <v>12</v>
      </c>
      <c r="Y9" s="105">
        <v>149.4</v>
      </c>
      <c r="Z9" s="105">
        <v>11</v>
      </c>
      <c r="AA9" s="105">
        <v>138.4</v>
      </c>
      <c r="AB9" s="105">
        <v>1</v>
      </c>
      <c r="AC9" s="105">
        <v>11</v>
      </c>
      <c r="AD9" s="105"/>
      <c r="AE9" s="105"/>
      <c r="AF9" s="105"/>
      <c r="AG9" s="105">
        <v>9.3800000000000008</v>
      </c>
      <c r="AH9" s="100"/>
      <c r="AI9" s="100"/>
      <c r="AJ9" s="100"/>
      <c r="AK9" s="100"/>
      <c r="AL9" s="100"/>
      <c r="AM9" s="100"/>
      <c r="AN9" s="100"/>
      <c r="AO9" s="100"/>
      <c r="AP9" s="100"/>
    </row>
    <row r="10" spans="1:42" ht="54.75" customHeight="1">
      <c r="A10" s="111">
        <v>4</v>
      </c>
      <c r="B10" s="217" t="s">
        <v>445</v>
      </c>
      <c r="C10" s="113">
        <v>13.465</v>
      </c>
      <c r="D10" s="113"/>
      <c r="E10" s="113"/>
      <c r="F10" s="113"/>
      <c r="G10" s="113"/>
      <c r="H10" s="226">
        <v>13.465</v>
      </c>
      <c r="I10" s="227"/>
      <c r="J10" s="227"/>
      <c r="K10" s="226">
        <v>13.404999999999999</v>
      </c>
      <c r="L10" s="226"/>
      <c r="M10" s="226">
        <v>0.06</v>
      </c>
      <c r="N10" s="226"/>
      <c r="O10" s="226"/>
      <c r="P10" s="117"/>
      <c r="Q10" s="113">
        <v>2</v>
      </c>
      <c r="R10" s="113">
        <v>82.2</v>
      </c>
      <c r="S10" s="113"/>
      <c r="T10" s="113"/>
      <c r="U10" s="113">
        <v>2</v>
      </c>
      <c r="V10" s="113">
        <v>82.2</v>
      </c>
      <c r="W10" s="113"/>
      <c r="X10" s="105">
        <v>10</v>
      </c>
      <c r="Y10" s="105">
        <v>141.9</v>
      </c>
      <c r="Z10" s="113">
        <v>10</v>
      </c>
      <c r="AA10" s="113">
        <v>141.9</v>
      </c>
      <c r="AB10" s="113"/>
      <c r="AC10" s="113"/>
      <c r="AD10" s="113"/>
      <c r="AE10" s="113"/>
      <c r="AF10" s="113"/>
      <c r="AG10" s="113">
        <v>9.7799999999999994</v>
      </c>
      <c r="AH10" s="415"/>
      <c r="AI10" s="416"/>
      <c r="AJ10" s="416"/>
      <c r="AK10" s="100"/>
      <c r="AL10" s="100"/>
      <c r="AM10" s="100"/>
      <c r="AN10" s="100"/>
      <c r="AO10" s="100"/>
      <c r="AP10" s="100"/>
    </row>
    <row r="11" spans="1:42" ht="59.25" customHeight="1">
      <c r="A11" s="114">
        <v>5</v>
      </c>
      <c r="B11" s="278" t="s">
        <v>167</v>
      </c>
      <c r="C11" s="115">
        <v>12.73</v>
      </c>
      <c r="D11" s="115"/>
      <c r="E11" s="115"/>
      <c r="F11" s="115"/>
      <c r="G11" s="115"/>
      <c r="H11" s="115">
        <v>12.62</v>
      </c>
      <c r="I11" s="115"/>
      <c r="J11" s="115"/>
      <c r="K11" s="115">
        <v>12.62</v>
      </c>
      <c r="L11" s="115"/>
      <c r="M11" s="115"/>
      <c r="N11" s="115"/>
      <c r="O11" s="267">
        <f>P11</f>
        <v>0.11</v>
      </c>
      <c r="P11" s="267">
        <v>0.11</v>
      </c>
      <c r="Q11" s="115">
        <v>1</v>
      </c>
      <c r="R11" s="115">
        <v>53.27</v>
      </c>
      <c r="S11" s="115"/>
      <c r="T11" s="115"/>
      <c r="U11" s="115">
        <v>1</v>
      </c>
      <c r="V11" s="115">
        <v>53.27</v>
      </c>
      <c r="W11" s="115"/>
      <c r="X11" s="115">
        <v>14</v>
      </c>
      <c r="Y11" s="115">
        <v>190.1</v>
      </c>
      <c r="Z11" s="115">
        <v>14</v>
      </c>
      <c r="AA11" s="115">
        <v>190.1</v>
      </c>
      <c r="AB11" s="115"/>
      <c r="AC11" s="115"/>
      <c r="AD11" s="115"/>
      <c r="AE11" s="115"/>
      <c r="AF11" s="115"/>
      <c r="AG11" s="105">
        <v>10.38</v>
      </c>
      <c r="AH11" s="413"/>
      <c r="AI11" s="414"/>
      <c r="AJ11" s="414"/>
      <c r="AK11" s="414"/>
      <c r="AL11" s="414"/>
      <c r="AM11" s="414"/>
      <c r="AN11" s="100"/>
      <c r="AO11" s="100"/>
      <c r="AP11" s="100"/>
    </row>
    <row r="12" spans="1:42" ht="69.75" customHeight="1">
      <c r="A12" s="109">
        <v>6</v>
      </c>
      <c r="B12" s="218" t="s">
        <v>338</v>
      </c>
      <c r="C12" s="105">
        <v>4.16</v>
      </c>
      <c r="D12" s="105"/>
      <c r="E12" s="105"/>
      <c r="F12" s="105"/>
      <c r="G12" s="105"/>
      <c r="H12" s="105">
        <v>4.16</v>
      </c>
      <c r="I12" s="105"/>
      <c r="J12" s="105"/>
      <c r="K12" s="105">
        <v>4.16</v>
      </c>
      <c r="L12" s="105"/>
      <c r="M12" s="105"/>
      <c r="N12" s="105"/>
      <c r="O12" s="105"/>
      <c r="P12" s="266"/>
      <c r="Q12" s="105"/>
      <c r="R12" s="105"/>
      <c r="S12" s="105"/>
      <c r="T12" s="105"/>
      <c r="U12" s="105"/>
      <c r="V12" s="105"/>
      <c r="W12" s="105"/>
      <c r="X12" s="105">
        <v>7</v>
      </c>
      <c r="Y12" s="105">
        <v>106.8</v>
      </c>
      <c r="Z12" s="105">
        <v>6</v>
      </c>
      <c r="AA12" s="105">
        <v>91.8</v>
      </c>
      <c r="AB12" s="105">
        <v>1</v>
      </c>
      <c r="AC12" s="105">
        <v>15</v>
      </c>
      <c r="AD12" s="105"/>
      <c r="AE12" s="105"/>
      <c r="AF12" s="105"/>
      <c r="AG12" s="105">
        <v>3.54</v>
      </c>
      <c r="AH12" s="100"/>
      <c r="AI12" s="100"/>
      <c r="AJ12" s="100"/>
      <c r="AK12" s="100"/>
      <c r="AL12" s="100"/>
      <c r="AM12" s="100"/>
      <c r="AN12" s="100"/>
      <c r="AO12" s="100"/>
      <c r="AP12" s="100"/>
    </row>
    <row r="13" spans="1:42" ht="71.25" customHeight="1">
      <c r="A13" s="109">
        <v>7</v>
      </c>
      <c r="B13" s="103" t="s">
        <v>339</v>
      </c>
      <c r="C13" s="105">
        <v>6.3339999999999996</v>
      </c>
      <c r="D13" s="105"/>
      <c r="E13" s="105"/>
      <c r="F13" s="105"/>
      <c r="G13" s="105"/>
      <c r="H13" s="105">
        <v>6.3339999999999996</v>
      </c>
      <c r="I13" s="105"/>
      <c r="J13" s="105"/>
      <c r="K13" s="105">
        <v>6.3339999999999996</v>
      </c>
      <c r="L13" s="105"/>
      <c r="M13" s="105"/>
      <c r="N13" s="105"/>
      <c r="O13" s="105"/>
      <c r="P13" s="266"/>
      <c r="Q13" s="105"/>
      <c r="R13" s="105"/>
      <c r="S13" s="105"/>
      <c r="T13" s="105"/>
      <c r="U13" s="105"/>
      <c r="V13" s="105"/>
      <c r="W13" s="105"/>
      <c r="X13" s="105">
        <v>8</v>
      </c>
      <c r="Y13" s="105">
        <v>136.19999999999999</v>
      </c>
      <c r="Z13" s="105">
        <v>8</v>
      </c>
      <c r="AA13" s="105">
        <v>136.19999999999999</v>
      </c>
      <c r="AB13" s="105"/>
      <c r="AC13" s="105"/>
      <c r="AD13" s="105"/>
      <c r="AE13" s="105"/>
      <c r="AF13" s="105"/>
      <c r="AG13" s="105">
        <v>5.3</v>
      </c>
      <c r="AH13" s="100" t="s">
        <v>770</v>
      </c>
      <c r="AI13" s="100"/>
      <c r="AJ13" s="100"/>
      <c r="AK13" s="100"/>
      <c r="AL13" s="100"/>
      <c r="AM13" s="100"/>
      <c r="AN13" s="100"/>
      <c r="AO13" s="100"/>
      <c r="AP13" s="100"/>
    </row>
    <row r="14" spans="1:42" ht="67.5">
      <c r="A14" s="109">
        <v>8</v>
      </c>
      <c r="B14" s="103" t="s">
        <v>340</v>
      </c>
      <c r="C14" s="105">
        <v>0.96599999999999997</v>
      </c>
      <c r="D14" s="105"/>
      <c r="E14" s="105"/>
      <c r="F14" s="105"/>
      <c r="G14" s="105"/>
      <c r="H14" s="105">
        <v>0.96599999999999997</v>
      </c>
      <c r="I14" s="105"/>
      <c r="J14" s="105"/>
      <c r="K14" s="105">
        <v>0.96599999999999997</v>
      </c>
      <c r="L14" s="105"/>
      <c r="M14" s="105"/>
      <c r="N14" s="105"/>
      <c r="O14" s="105"/>
      <c r="P14" s="266"/>
      <c r="Q14" s="105"/>
      <c r="R14" s="105"/>
      <c r="S14" s="105"/>
      <c r="T14" s="105"/>
      <c r="U14" s="105"/>
      <c r="V14" s="105"/>
      <c r="W14" s="105"/>
      <c r="X14" s="105">
        <v>1</v>
      </c>
      <c r="Y14" s="105">
        <v>15.4</v>
      </c>
      <c r="Z14" s="105">
        <v>1</v>
      </c>
      <c r="AA14" s="105">
        <v>15.4</v>
      </c>
      <c r="AB14" s="105"/>
      <c r="AC14" s="105"/>
      <c r="AD14" s="105"/>
      <c r="AE14" s="105"/>
      <c r="AF14" s="105"/>
      <c r="AG14" s="105">
        <v>0.84</v>
      </c>
      <c r="AH14" s="100"/>
      <c r="AI14" s="100"/>
      <c r="AJ14" s="100"/>
      <c r="AK14" s="100"/>
      <c r="AL14" s="100"/>
      <c r="AM14" s="100"/>
      <c r="AN14" s="100"/>
      <c r="AO14" s="100"/>
      <c r="AP14" s="100"/>
    </row>
    <row r="15" spans="1:42" ht="56.25">
      <c r="A15" s="109">
        <v>9</v>
      </c>
      <c r="B15" s="103" t="s">
        <v>341</v>
      </c>
      <c r="C15" s="105">
        <v>4.0590000000000002</v>
      </c>
      <c r="D15" s="105"/>
      <c r="E15" s="105"/>
      <c r="F15" s="105"/>
      <c r="G15" s="105"/>
      <c r="H15" s="105">
        <v>4.0590000000000002</v>
      </c>
      <c r="I15" s="105"/>
      <c r="J15" s="105"/>
      <c r="K15" s="105">
        <v>4.0590000000000002</v>
      </c>
      <c r="L15" s="105"/>
      <c r="M15" s="105"/>
      <c r="N15" s="105"/>
      <c r="O15" s="105"/>
      <c r="P15" s="266"/>
      <c r="Q15" s="105">
        <v>1</v>
      </c>
      <c r="R15" s="105">
        <v>17.350000000000001</v>
      </c>
      <c r="S15" s="105"/>
      <c r="T15" s="105"/>
      <c r="U15" s="105">
        <v>1</v>
      </c>
      <c r="V15" s="105">
        <v>17.350000000000001</v>
      </c>
      <c r="W15" s="105"/>
      <c r="X15" s="105">
        <v>7</v>
      </c>
      <c r="Y15" s="105">
        <v>134.69999999999999</v>
      </c>
      <c r="Z15" s="105">
        <v>7</v>
      </c>
      <c r="AA15" s="105">
        <v>134.69999999999999</v>
      </c>
      <c r="AB15" s="105"/>
      <c r="AC15" s="105"/>
      <c r="AD15" s="105"/>
      <c r="AE15" s="105"/>
      <c r="AF15" s="105"/>
      <c r="AG15" s="105">
        <v>3.37</v>
      </c>
      <c r="AH15" s="100"/>
      <c r="AI15" s="100"/>
      <c r="AJ15" s="100"/>
      <c r="AK15" s="100"/>
      <c r="AL15" s="100"/>
      <c r="AM15" s="100"/>
      <c r="AN15" s="100"/>
      <c r="AO15" s="100"/>
      <c r="AP15" s="100"/>
    </row>
    <row r="16" spans="1:42" ht="56.25">
      <c r="A16" s="109">
        <v>10</v>
      </c>
      <c r="B16" s="103" t="s">
        <v>342</v>
      </c>
      <c r="C16" s="105">
        <v>4.3600000000000003</v>
      </c>
      <c r="D16" s="105"/>
      <c r="E16" s="105"/>
      <c r="F16" s="105"/>
      <c r="G16" s="105"/>
      <c r="H16" s="105">
        <v>4.3600000000000003</v>
      </c>
      <c r="I16" s="105"/>
      <c r="J16" s="105"/>
      <c r="K16" s="105">
        <v>4.3600000000000003</v>
      </c>
      <c r="L16" s="105"/>
      <c r="M16" s="105"/>
      <c r="N16" s="105"/>
      <c r="O16" s="105"/>
      <c r="P16" s="266"/>
      <c r="Q16" s="105"/>
      <c r="R16" s="105"/>
      <c r="S16" s="105"/>
      <c r="T16" s="105"/>
      <c r="U16" s="105"/>
      <c r="V16" s="105"/>
      <c r="W16" s="105"/>
      <c r="X16" s="105">
        <v>3</v>
      </c>
      <c r="Y16" s="105">
        <v>38.65</v>
      </c>
      <c r="Z16" s="105">
        <v>3</v>
      </c>
      <c r="AA16" s="105">
        <v>38.65</v>
      </c>
      <c r="AB16" s="105"/>
      <c r="AC16" s="105"/>
      <c r="AD16" s="105"/>
      <c r="AE16" s="105"/>
      <c r="AF16" s="105"/>
      <c r="AG16" s="105">
        <v>3.71</v>
      </c>
      <c r="AH16" s="100"/>
      <c r="AI16" s="100"/>
      <c r="AJ16" s="100"/>
      <c r="AK16" s="100"/>
      <c r="AL16" s="100"/>
      <c r="AM16" s="100"/>
      <c r="AN16" s="100"/>
      <c r="AO16" s="100"/>
      <c r="AP16" s="100"/>
    </row>
    <row r="17" spans="1:42" ht="69.75" customHeight="1">
      <c r="A17" s="109">
        <v>11</v>
      </c>
      <c r="B17" s="103" t="s">
        <v>343</v>
      </c>
      <c r="C17" s="105">
        <v>2.056</v>
      </c>
      <c r="D17" s="105"/>
      <c r="E17" s="105"/>
      <c r="F17" s="105"/>
      <c r="G17" s="105"/>
      <c r="H17" s="105">
        <v>2.056</v>
      </c>
      <c r="I17" s="105"/>
      <c r="J17" s="105"/>
      <c r="K17" s="105">
        <v>2.056</v>
      </c>
      <c r="L17" s="105"/>
      <c r="M17" s="105"/>
      <c r="N17" s="105"/>
      <c r="O17" s="105"/>
      <c r="P17" s="266"/>
      <c r="Q17" s="105"/>
      <c r="R17" s="105"/>
      <c r="S17" s="105"/>
      <c r="T17" s="105"/>
      <c r="U17" s="105"/>
      <c r="V17" s="105"/>
      <c r="W17" s="105"/>
      <c r="X17" s="105">
        <v>3</v>
      </c>
      <c r="Y17" s="105">
        <v>29.1</v>
      </c>
      <c r="Z17" s="105">
        <v>3</v>
      </c>
      <c r="AA17" s="105">
        <v>29.1</v>
      </c>
      <c r="AB17" s="105"/>
      <c r="AC17" s="105"/>
      <c r="AD17" s="105"/>
      <c r="AE17" s="105"/>
      <c r="AF17" s="105"/>
      <c r="AG17" s="105">
        <v>1.84</v>
      </c>
      <c r="AH17" s="100"/>
      <c r="AI17" s="100"/>
      <c r="AJ17" s="100"/>
      <c r="AK17" s="100"/>
      <c r="AL17" s="100"/>
      <c r="AM17" s="100"/>
      <c r="AN17" s="100"/>
      <c r="AO17" s="100"/>
      <c r="AP17" s="100"/>
    </row>
    <row r="18" spans="1:42" ht="67.5" customHeight="1">
      <c r="A18" s="109">
        <v>12</v>
      </c>
      <c r="B18" s="405" t="s">
        <v>344</v>
      </c>
      <c r="C18" s="105">
        <v>6.7830000000000004</v>
      </c>
      <c r="D18" s="105"/>
      <c r="E18" s="105"/>
      <c r="F18" s="105"/>
      <c r="G18" s="105"/>
      <c r="H18" s="105">
        <v>6.9980000000000002</v>
      </c>
      <c r="I18" s="105"/>
      <c r="J18" s="105"/>
      <c r="K18" s="105">
        <v>6.9980000000000002</v>
      </c>
      <c r="L18" s="105"/>
      <c r="M18" s="105"/>
      <c r="N18" s="105"/>
      <c r="O18" s="105"/>
      <c r="P18" s="266"/>
      <c r="Q18" s="105"/>
      <c r="R18" s="105"/>
      <c r="S18" s="105"/>
      <c r="T18" s="105"/>
      <c r="U18" s="105"/>
      <c r="V18" s="105"/>
      <c r="W18" s="105"/>
      <c r="X18" s="105">
        <f>Z18+AD18</f>
        <v>6</v>
      </c>
      <c r="Y18" s="105">
        <f>AA18+AE18</f>
        <v>77.5</v>
      </c>
      <c r="Z18" s="105">
        <v>5</v>
      </c>
      <c r="AA18" s="105">
        <v>50</v>
      </c>
      <c r="AB18" s="105"/>
      <c r="AC18" s="105"/>
      <c r="AD18" s="105">
        <v>1</v>
      </c>
      <c r="AE18" s="105">
        <v>27.5</v>
      </c>
      <c r="AF18" s="105"/>
      <c r="AG18" s="105">
        <v>6.04</v>
      </c>
      <c r="AH18" s="409" t="s">
        <v>786</v>
      </c>
      <c r="AI18" s="410"/>
      <c r="AJ18" s="410"/>
      <c r="AK18" s="410"/>
      <c r="AL18" s="410"/>
      <c r="AM18" s="410"/>
      <c r="AN18" s="100"/>
      <c r="AO18" s="100"/>
      <c r="AP18" s="100"/>
    </row>
    <row r="19" spans="1:42" ht="47.25" customHeight="1">
      <c r="A19" s="109" t="s">
        <v>617</v>
      </c>
      <c r="B19" s="406"/>
      <c r="C19" s="105">
        <v>0.215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266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336"/>
      <c r="AI19" s="336"/>
      <c r="AJ19" s="336"/>
      <c r="AK19" s="336"/>
      <c r="AL19" s="336"/>
      <c r="AM19" s="336"/>
      <c r="AN19" s="100"/>
      <c r="AO19" s="100"/>
      <c r="AP19" s="100"/>
    </row>
    <row r="20" spans="1:42" ht="78.75">
      <c r="A20" s="109">
        <v>13</v>
      </c>
      <c r="B20" s="103" t="s">
        <v>345</v>
      </c>
      <c r="C20" s="105">
        <v>5.3520000000000003</v>
      </c>
      <c r="D20" s="105"/>
      <c r="E20" s="105"/>
      <c r="F20" s="105"/>
      <c r="G20" s="105"/>
      <c r="H20" s="105">
        <v>5.3520000000000003</v>
      </c>
      <c r="I20" s="105"/>
      <c r="J20" s="105"/>
      <c r="K20" s="105">
        <v>5.3520000000000003</v>
      </c>
      <c r="L20" s="105"/>
      <c r="M20" s="105"/>
      <c r="N20" s="105"/>
      <c r="O20" s="105"/>
      <c r="P20" s="266"/>
      <c r="Q20" s="105"/>
      <c r="R20" s="105"/>
      <c r="S20" s="105"/>
      <c r="T20" s="105"/>
      <c r="U20" s="105"/>
      <c r="V20" s="105"/>
      <c r="W20" s="105"/>
      <c r="X20" s="105">
        <v>4</v>
      </c>
      <c r="Y20" s="105">
        <v>75.13</v>
      </c>
      <c r="Z20" s="105">
        <v>4</v>
      </c>
      <c r="AA20" s="105">
        <v>75.13</v>
      </c>
      <c r="AB20" s="105"/>
      <c r="AC20" s="105"/>
      <c r="AD20" s="105"/>
      <c r="AE20" s="105"/>
      <c r="AF20" s="105"/>
      <c r="AG20" s="105">
        <v>4.6399999999999997</v>
      </c>
      <c r="AH20" s="100"/>
      <c r="AI20" s="100"/>
      <c r="AJ20" s="100"/>
      <c r="AK20" s="100"/>
      <c r="AL20" s="100"/>
      <c r="AM20" s="100"/>
      <c r="AN20" s="100"/>
      <c r="AO20" s="100"/>
      <c r="AP20" s="100"/>
    </row>
    <row r="21" spans="1:42" ht="67.5">
      <c r="A21" s="111">
        <v>14</v>
      </c>
      <c r="B21" s="329" t="s">
        <v>346</v>
      </c>
      <c r="C21" s="113">
        <v>4.6500000000000004</v>
      </c>
      <c r="D21" s="113"/>
      <c r="E21" s="113"/>
      <c r="F21" s="113"/>
      <c r="G21" s="113"/>
      <c r="H21" s="113">
        <v>4.6500000000000004</v>
      </c>
      <c r="I21" s="113"/>
      <c r="J21" s="113"/>
      <c r="K21" s="113">
        <v>4.6500000000000004</v>
      </c>
      <c r="L21" s="113"/>
      <c r="M21" s="113"/>
      <c r="N21" s="113"/>
      <c r="O21" s="113"/>
      <c r="P21" s="117"/>
      <c r="Q21" s="113"/>
      <c r="R21" s="113"/>
      <c r="S21" s="113"/>
      <c r="T21" s="113"/>
      <c r="U21" s="113"/>
      <c r="V21" s="113"/>
      <c r="W21" s="113"/>
      <c r="X21" s="105">
        <v>3</v>
      </c>
      <c r="Y21" s="105">
        <v>48.4</v>
      </c>
      <c r="Z21" s="113">
        <v>3</v>
      </c>
      <c r="AA21" s="113">
        <v>48.4</v>
      </c>
      <c r="AB21" s="113"/>
      <c r="AC21" s="113"/>
      <c r="AD21" s="113"/>
      <c r="AE21" s="113"/>
      <c r="AF21" s="113"/>
      <c r="AG21" s="113">
        <v>4.0999999999999996</v>
      </c>
      <c r="AH21" s="100" t="s">
        <v>751</v>
      </c>
      <c r="AI21" s="100"/>
      <c r="AJ21" s="100"/>
      <c r="AK21" s="100"/>
      <c r="AL21" s="100"/>
      <c r="AM21" s="100"/>
      <c r="AN21" s="100"/>
      <c r="AO21" s="100"/>
      <c r="AP21" s="100"/>
    </row>
    <row r="22" spans="1:42" ht="56.25">
      <c r="A22" s="111">
        <v>15</v>
      </c>
      <c r="B22" s="112" t="s">
        <v>347</v>
      </c>
      <c r="C22" s="113">
        <v>1.0589999999999999</v>
      </c>
      <c r="D22" s="113"/>
      <c r="E22" s="113"/>
      <c r="F22" s="113"/>
      <c r="G22" s="113"/>
      <c r="H22" s="113">
        <v>1.0589999999999999</v>
      </c>
      <c r="I22" s="113"/>
      <c r="J22" s="113"/>
      <c r="K22" s="113">
        <v>1.0589999999999999</v>
      </c>
      <c r="L22" s="113"/>
      <c r="M22" s="113"/>
      <c r="N22" s="113"/>
      <c r="O22" s="113"/>
      <c r="P22" s="117"/>
      <c r="Q22" s="113"/>
      <c r="R22" s="113"/>
      <c r="S22" s="113"/>
      <c r="T22" s="113"/>
      <c r="U22" s="113"/>
      <c r="V22" s="113"/>
      <c r="W22" s="113"/>
      <c r="X22" s="105">
        <v>1</v>
      </c>
      <c r="Y22" s="105">
        <v>14.6</v>
      </c>
      <c r="Z22" s="113">
        <v>1</v>
      </c>
      <c r="AA22" s="113">
        <v>14.6</v>
      </c>
      <c r="AB22" s="113"/>
      <c r="AC22" s="113"/>
      <c r="AD22" s="113"/>
      <c r="AE22" s="113"/>
      <c r="AF22" s="113"/>
      <c r="AG22" s="113">
        <v>0.94</v>
      </c>
      <c r="AH22" s="100"/>
      <c r="AI22" s="100"/>
      <c r="AJ22" s="100"/>
      <c r="AK22" s="100"/>
      <c r="AL22" s="100"/>
      <c r="AM22" s="100"/>
      <c r="AN22" s="100"/>
      <c r="AO22" s="100"/>
      <c r="AP22" s="100"/>
    </row>
    <row r="23" spans="1:42" ht="79.5" customHeight="1">
      <c r="A23" s="111">
        <v>16</v>
      </c>
      <c r="B23" s="112" t="s">
        <v>348</v>
      </c>
      <c r="C23" s="113">
        <v>1.1419999999999999</v>
      </c>
      <c r="D23" s="113"/>
      <c r="E23" s="113"/>
      <c r="F23" s="113"/>
      <c r="G23" s="113"/>
      <c r="H23" s="113">
        <v>1.1419999999999999</v>
      </c>
      <c r="I23" s="113"/>
      <c r="J23" s="113"/>
      <c r="K23" s="113">
        <v>1.1419999999999999</v>
      </c>
      <c r="L23" s="113"/>
      <c r="M23" s="113"/>
      <c r="N23" s="113"/>
      <c r="O23" s="113"/>
      <c r="P23" s="117"/>
      <c r="Q23" s="113"/>
      <c r="R23" s="113"/>
      <c r="S23" s="113"/>
      <c r="T23" s="113"/>
      <c r="U23" s="113"/>
      <c r="V23" s="113"/>
      <c r="W23" s="113"/>
      <c r="X23" s="105">
        <v>3</v>
      </c>
      <c r="Y23" s="105">
        <v>30</v>
      </c>
      <c r="Z23" s="113">
        <v>3</v>
      </c>
      <c r="AA23" s="113">
        <v>30</v>
      </c>
      <c r="AB23" s="113"/>
      <c r="AC23" s="113"/>
      <c r="AD23" s="113"/>
      <c r="AE23" s="113"/>
      <c r="AF23" s="113"/>
      <c r="AG23" s="113">
        <v>0.99</v>
      </c>
      <c r="AH23" s="100"/>
      <c r="AI23" s="100"/>
      <c r="AJ23" s="100"/>
      <c r="AK23" s="100"/>
      <c r="AL23" s="100"/>
      <c r="AM23" s="100"/>
      <c r="AN23" s="100"/>
      <c r="AO23" s="100"/>
      <c r="AP23" s="100"/>
    </row>
    <row r="24" spans="1:42" ht="81" customHeight="1">
      <c r="A24" s="309">
        <v>17</v>
      </c>
      <c r="B24" s="112" t="s">
        <v>349</v>
      </c>
      <c r="C24" s="113">
        <v>8.9550000000000001</v>
      </c>
      <c r="D24" s="113"/>
      <c r="E24" s="113"/>
      <c r="F24" s="113"/>
      <c r="G24" s="113"/>
      <c r="H24" s="113">
        <v>8.9550000000000001</v>
      </c>
      <c r="I24" s="113"/>
      <c r="J24" s="113"/>
      <c r="K24" s="113">
        <v>8.9550000000000001</v>
      </c>
      <c r="L24" s="113"/>
      <c r="M24" s="113"/>
      <c r="N24" s="113"/>
      <c r="O24" s="113"/>
      <c r="P24" s="117"/>
      <c r="Q24" s="113"/>
      <c r="R24" s="113"/>
      <c r="S24" s="113"/>
      <c r="T24" s="113"/>
      <c r="U24" s="113"/>
      <c r="V24" s="113"/>
      <c r="W24" s="113"/>
      <c r="X24" s="113">
        <v>9</v>
      </c>
      <c r="Y24" s="113">
        <v>164.4</v>
      </c>
      <c r="Z24" s="113">
        <v>9</v>
      </c>
      <c r="AA24" s="113">
        <v>164.4</v>
      </c>
      <c r="AB24" s="113"/>
      <c r="AC24" s="113"/>
      <c r="AD24" s="113"/>
      <c r="AE24" s="113"/>
      <c r="AF24" s="113"/>
      <c r="AG24" s="113">
        <v>7.68</v>
      </c>
      <c r="AH24" s="286"/>
      <c r="AI24" s="100"/>
      <c r="AJ24" s="100"/>
      <c r="AK24" s="100"/>
      <c r="AL24" s="100"/>
      <c r="AM24" s="100"/>
      <c r="AN24" s="100"/>
      <c r="AO24" s="100"/>
      <c r="AP24" s="100"/>
    </row>
    <row r="25" spans="1:42" ht="55.5" customHeight="1">
      <c r="A25" s="309">
        <v>18</v>
      </c>
      <c r="B25" s="112" t="s">
        <v>350</v>
      </c>
      <c r="C25" s="113">
        <v>7.0709999999999997</v>
      </c>
      <c r="D25" s="113"/>
      <c r="E25" s="113"/>
      <c r="F25" s="113"/>
      <c r="G25" s="113"/>
      <c r="H25" s="113">
        <v>7.0709999999999997</v>
      </c>
      <c r="I25" s="113"/>
      <c r="J25" s="113"/>
      <c r="K25" s="113">
        <v>7.0709999999999997</v>
      </c>
      <c r="L25" s="113"/>
      <c r="M25" s="113"/>
      <c r="N25" s="113"/>
      <c r="O25" s="113"/>
      <c r="P25" s="117"/>
      <c r="Q25" s="113">
        <v>1</v>
      </c>
      <c r="R25" s="113">
        <v>18.25</v>
      </c>
      <c r="S25" s="113"/>
      <c r="T25" s="113"/>
      <c r="U25" s="113">
        <v>1</v>
      </c>
      <c r="V25" s="113">
        <v>18.25</v>
      </c>
      <c r="W25" s="113"/>
      <c r="X25" s="105">
        <v>8</v>
      </c>
      <c r="Y25" s="105">
        <v>115.4</v>
      </c>
      <c r="Z25" s="113">
        <v>8</v>
      </c>
      <c r="AA25" s="113">
        <v>115.4</v>
      </c>
      <c r="AB25" s="113"/>
      <c r="AC25" s="113"/>
      <c r="AD25" s="113"/>
      <c r="AE25" s="113"/>
      <c r="AF25" s="113"/>
      <c r="AG25" s="113">
        <v>6.1</v>
      </c>
      <c r="AH25" s="302" t="s">
        <v>777</v>
      </c>
      <c r="AI25" s="100"/>
      <c r="AJ25" s="100"/>
      <c r="AK25" s="100"/>
      <c r="AL25" s="100"/>
      <c r="AM25" s="100"/>
      <c r="AN25" s="100"/>
      <c r="AO25" s="100"/>
      <c r="AP25" s="100"/>
    </row>
    <row r="26" spans="1:42" ht="22.5">
      <c r="A26" s="111">
        <v>19</v>
      </c>
      <c r="B26" s="217" t="s">
        <v>168</v>
      </c>
      <c r="C26" s="113">
        <v>1.84</v>
      </c>
      <c r="D26" s="113"/>
      <c r="E26" s="113"/>
      <c r="F26" s="113"/>
      <c r="G26" s="113">
        <v>1.84</v>
      </c>
      <c r="H26" s="113"/>
      <c r="I26" s="113"/>
      <c r="J26" s="113"/>
      <c r="K26" s="113">
        <v>1.84</v>
      </c>
      <c r="L26" s="113"/>
      <c r="M26" s="113"/>
      <c r="N26" s="113"/>
      <c r="O26" s="113"/>
      <c r="P26" s="117"/>
      <c r="Q26" s="113"/>
      <c r="R26" s="113"/>
      <c r="S26" s="113"/>
      <c r="T26" s="113"/>
      <c r="U26" s="113"/>
      <c r="V26" s="113"/>
      <c r="W26" s="113"/>
      <c r="X26" s="105">
        <v>4</v>
      </c>
      <c r="Y26" s="105">
        <v>86</v>
      </c>
      <c r="Z26" s="113">
        <v>4</v>
      </c>
      <c r="AA26" s="113">
        <v>86</v>
      </c>
      <c r="AB26" s="113"/>
      <c r="AC26" s="113"/>
      <c r="AD26" s="113"/>
      <c r="AE26" s="113"/>
      <c r="AF26" s="113"/>
      <c r="AG26" s="113">
        <v>2.504</v>
      </c>
      <c r="AH26" s="228"/>
      <c r="AI26" s="100"/>
      <c r="AJ26" s="100"/>
      <c r="AK26" s="100"/>
      <c r="AL26" s="100"/>
      <c r="AM26" s="100"/>
      <c r="AN26" s="100"/>
      <c r="AO26" s="100"/>
      <c r="AP26" s="100"/>
    </row>
    <row r="27" spans="1:42" ht="51.75" customHeight="1">
      <c r="A27" s="111">
        <v>20</v>
      </c>
      <c r="B27" s="349" t="s">
        <v>597</v>
      </c>
      <c r="C27" s="113">
        <v>30.521999999999998</v>
      </c>
      <c r="D27" s="113"/>
      <c r="E27" s="113"/>
      <c r="F27" s="113"/>
      <c r="G27" s="113"/>
      <c r="H27" s="113">
        <v>30.521999999999998</v>
      </c>
      <c r="I27" s="113"/>
      <c r="J27" s="113"/>
      <c r="K27" s="113">
        <v>30.521999999999998</v>
      </c>
      <c r="L27" s="113"/>
      <c r="M27" s="113"/>
      <c r="N27" s="113"/>
      <c r="O27" s="113"/>
      <c r="P27" s="117"/>
      <c r="Q27" s="113">
        <v>2</v>
      </c>
      <c r="R27" s="113">
        <v>107.44</v>
      </c>
      <c r="S27" s="113"/>
      <c r="T27" s="113"/>
      <c r="U27" s="113">
        <v>2</v>
      </c>
      <c r="V27" s="116">
        <v>107.44</v>
      </c>
      <c r="W27" s="113"/>
      <c r="X27" s="105">
        <v>36</v>
      </c>
      <c r="Y27" s="105">
        <v>590.23</v>
      </c>
      <c r="Z27" s="113">
        <v>36</v>
      </c>
      <c r="AA27" s="113">
        <v>590.23</v>
      </c>
      <c r="AB27" s="113"/>
      <c r="AC27" s="113"/>
      <c r="AD27" s="113"/>
      <c r="AE27" s="113"/>
      <c r="AF27" s="113"/>
      <c r="AG27" s="113">
        <v>25.79</v>
      </c>
      <c r="AH27" s="228"/>
      <c r="AI27" s="100"/>
      <c r="AJ27" s="100"/>
      <c r="AK27" s="225"/>
      <c r="AL27" s="225"/>
      <c r="AM27" s="225"/>
      <c r="AN27" s="225"/>
      <c r="AO27" s="225"/>
      <c r="AP27" s="225"/>
    </row>
    <row r="28" spans="1:42" ht="77.25" customHeight="1">
      <c r="A28" s="111">
        <v>21</v>
      </c>
      <c r="B28" s="112" t="s">
        <v>351</v>
      </c>
      <c r="C28" s="113">
        <v>0.82699999999999996</v>
      </c>
      <c r="D28" s="113"/>
      <c r="E28" s="113"/>
      <c r="F28" s="113"/>
      <c r="G28" s="113"/>
      <c r="H28" s="113">
        <v>0.82699999999999996</v>
      </c>
      <c r="I28" s="113"/>
      <c r="J28" s="113"/>
      <c r="K28" s="113">
        <v>0.82699999999999996</v>
      </c>
      <c r="L28" s="113"/>
      <c r="M28" s="113"/>
      <c r="N28" s="113"/>
      <c r="O28" s="113"/>
      <c r="P28" s="117"/>
      <c r="Q28" s="113"/>
      <c r="R28" s="113"/>
      <c r="S28" s="113"/>
      <c r="T28" s="113"/>
      <c r="U28" s="113"/>
      <c r="V28" s="113"/>
      <c r="W28" s="113"/>
      <c r="X28" s="105">
        <v>1</v>
      </c>
      <c r="Y28" s="105">
        <v>19.079999999999998</v>
      </c>
      <c r="Z28" s="113">
        <v>1</v>
      </c>
      <c r="AA28" s="113">
        <v>19.079999999999998</v>
      </c>
      <c r="AB28" s="113"/>
      <c r="AC28" s="113"/>
      <c r="AD28" s="113"/>
      <c r="AE28" s="113"/>
      <c r="AF28" s="113"/>
      <c r="AG28" s="113">
        <v>0.67</v>
      </c>
      <c r="AH28" s="100"/>
      <c r="AI28" s="100"/>
      <c r="AJ28" s="100"/>
      <c r="AK28" s="100"/>
      <c r="AL28" s="100"/>
      <c r="AM28" s="100"/>
      <c r="AN28" s="100"/>
      <c r="AO28" s="100"/>
      <c r="AP28" s="100"/>
    </row>
    <row r="29" spans="1:42">
      <c r="A29" s="113"/>
      <c r="B29" s="112" t="s">
        <v>352</v>
      </c>
      <c r="C29" s="117">
        <f>SUM(C7:C28)</f>
        <v>166.56800000000001</v>
      </c>
      <c r="D29" s="117" t="e">
        <f>#VALUE!</f>
        <v>#VALUE!</v>
      </c>
      <c r="E29" s="118" t="e">
        <f>#VALUE!</f>
        <v>#VALUE!</v>
      </c>
      <c r="F29" s="118" t="e">
        <f>#VALUE!</f>
        <v>#VALUE!</v>
      </c>
      <c r="G29" s="113">
        <f>SUM(G7:G28)</f>
        <v>1.84</v>
      </c>
      <c r="H29" s="113">
        <f>SUM(H7:H28)</f>
        <v>164.61799999999999</v>
      </c>
      <c r="I29" s="117" t="e">
        <f>#VALUE!</f>
        <v>#VALUE!</v>
      </c>
      <c r="J29" s="113" t="e">
        <f>#VALUE!</f>
        <v>#VALUE!</v>
      </c>
      <c r="K29" s="113">
        <f>SUM(K7:K28)</f>
        <v>166.398</v>
      </c>
      <c r="L29" s="113">
        <f>SUM(L7:L28)</f>
        <v>0</v>
      </c>
      <c r="M29" s="113">
        <f>SUM(M7:M28)</f>
        <v>0.06</v>
      </c>
      <c r="N29" s="117" t="e">
        <f>#VALUE!</f>
        <v>#VALUE!</v>
      </c>
      <c r="O29" s="117">
        <f>SUM(O7:O28)</f>
        <v>0.11</v>
      </c>
      <c r="P29" s="117">
        <f>SUM(P7:P28)</f>
        <v>0.11</v>
      </c>
      <c r="Q29" s="113">
        <f>SUM(Q7:Q28)</f>
        <v>11</v>
      </c>
      <c r="R29" s="113">
        <f>SUM(R7:R28)</f>
        <v>368.05</v>
      </c>
      <c r="S29" s="118" t="e">
        <f>#VALUE!</f>
        <v>#VALUE!</v>
      </c>
      <c r="T29" s="118" t="e">
        <f>#VALUE!</f>
        <v>#VALUE!</v>
      </c>
      <c r="U29" s="113">
        <f>SUM(U7:U28)</f>
        <v>11</v>
      </c>
      <c r="V29" s="116">
        <f>SUM(V7:V28)</f>
        <v>368.05</v>
      </c>
      <c r="W29" s="117" t="e">
        <f>#VALUE!</f>
        <v>#VALUE!</v>
      </c>
      <c r="X29" s="113">
        <f t="shared" ref="X29:AC29" si="0">SUM(X7:X28)</f>
        <v>167</v>
      </c>
      <c r="Y29" s="117">
        <f t="shared" si="0"/>
        <v>2673.33</v>
      </c>
      <c r="Z29" s="119">
        <f t="shared" si="0"/>
        <v>164</v>
      </c>
      <c r="AA29" s="117">
        <f t="shared" si="0"/>
        <v>2619.83</v>
      </c>
      <c r="AB29" s="118">
        <f t="shared" si="0"/>
        <v>2</v>
      </c>
      <c r="AC29" s="117">
        <f t="shared" si="0"/>
        <v>26</v>
      </c>
      <c r="AD29" s="117">
        <f>SUM(AD7:AD28)</f>
        <v>1</v>
      </c>
      <c r="AE29" s="117">
        <f>SUM(AE7:AE28)</f>
        <v>27.5</v>
      </c>
      <c r="AF29" s="117"/>
      <c r="AG29" s="117">
        <f>SUM(AG7:AG28)</f>
        <v>140.934</v>
      </c>
      <c r="AH29" s="100"/>
      <c r="AI29" s="100"/>
      <c r="AJ29" s="100"/>
      <c r="AK29" s="100"/>
      <c r="AL29" s="100"/>
      <c r="AM29" s="100"/>
      <c r="AN29" s="100"/>
      <c r="AO29" s="100"/>
      <c r="AP29" s="100"/>
    </row>
    <row r="30" spans="1:4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1"/>
      <c r="Y30" s="101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</row>
    <row r="31" spans="1:4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1"/>
      <c r="Y31" s="101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225"/>
      <c r="AM31" s="100"/>
      <c r="AN31" s="100"/>
      <c r="AO31" s="100"/>
      <c r="AP31" s="100"/>
    </row>
    <row r="32" spans="1:42" ht="15">
      <c r="A32" s="99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1"/>
      <c r="Y32" s="261"/>
      <c r="Z32" s="26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225"/>
      <c r="AM32" s="100"/>
      <c r="AN32" s="100"/>
      <c r="AO32" s="100"/>
      <c r="AP32" s="100"/>
    </row>
    <row r="33" spans="1:4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1"/>
      <c r="Y33" s="101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225"/>
      <c r="AM33" s="100"/>
      <c r="AN33" s="100"/>
      <c r="AO33" s="100"/>
      <c r="AP33" s="100"/>
    </row>
    <row r="34" spans="1:42">
      <c r="A34" s="101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2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1"/>
      <c r="Y34" s="101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225"/>
      <c r="AM34" s="100"/>
      <c r="AN34" s="100"/>
      <c r="AO34" s="100"/>
      <c r="AP34" s="100"/>
    </row>
    <row r="35" spans="1:42">
      <c r="A35" s="101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1"/>
      <c r="Y35" s="101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225"/>
      <c r="AM35" s="100"/>
      <c r="AN35" s="100"/>
      <c r="AO35" s="100"/>
      <c r="AP35" s="100"/>
    </row>
    <row r="36" spans="1:4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1"/>
      <c r="Y36" s="101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225"/>
      <c r="AM36" s="100"/>
      <c r="AN36" s="100"/>
      <c r="AO36" s="100"/>
      <c r="AP36" s="100"/>
    </row>
  </sheetData>
  <mergeCells count="23">
    <mergeCell ref="A3:A5"/>
    <mergeCell ref="B3:B5"/>
    <mergeCell ref="C3:D3"/>
    <mergeCell ref="E3:I3"/>
    <mergeCell ref="J3:P3"/>
    <mergeCell ref="D4:D5"/>
    <mergeCell ref="J4:L4"/>
    <mergeCell ref="M4:N4"/>
    <mergeCell ref="O4:P4"/>
    <mergeCell ref="Q3:W3"/>
    <mergeCell ref="AH11:AM11"/>
    <mergeCell ref="AH10:AJ10"/>
    <mergeCell ref="Z4:AA4"/>
    <mergeCell ref="AB4:AC4"/>
    <mergeCell ref="X3:AF3"/>
    <mergeCell ref="AG3:AG5"/>
    <mergeCell ref="Q4:R4"/>
    <mergeCell ref="S4:T4"/>
    <mergeCell ref="B18:B19"/>
    <mergeCell ref="AD4:AE4"/>
    <mergeCell ref="AH18:AM18"/>
    <mergeCell ref="U4:V4"/>
    <mergeCell ref="X4:Y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8"/>
  <sheetViews>
    <sheetView topLeftCell="A19" zoomScale="120" zoomScaleNormal="120" workbookViewId="0">
      <selection activeCell="C26" sqref="C26"/>
    </sheetView>
  </sheetViews>
  <sheetFormatPr defaultRowHeight="12.75"/>
  <cols>
    <col min="1" max="1" width="3.5703125" style="2" customWidth="1"/>
    <col min="2" max="2" width="25.7109375" style="2" customWidth="1"/>
    <col min="3" max="3" width="6" style="2" customWidth="1"/>
    <col min="4" max="4" width="4.7109375" style="2" customWidth="1"/>
    <col min="5" max="6" width="3.5703125" style="2" customWidth="1"/>
    <col min="7" max="7" width="5.85546875" style="2" customWidth="1"/>
    <col min="8" max="8" width="6.140625" style="2" customWidth="1"/>
    <col min="9" max="9" width="5.42578125" style="2" customWidth="1"/>
    <col min="10" max="10" width="3.140625" style="2" customWidth="1"/>
    <col min="11" max="11" width="5.5703125" style="2" customWidth="1"/>
    <col min="12" max="14" width="6.140625" style="2" customWidth="1"/>
    <col min="15" max="15" width="3" style="2" customWidth="1"/>
    <col min="16" max="16" width="3.42578125" style="2" customWidth="1"/>
    <col min="17" max="17" width="3" style="2" bestFit="1" customWidth="1"/>
    <col min="18" max="18" width="6.5703125" style="2" customWidth="1"/>
    <col min="19" max="19" width="3.140625" style="2" customWidth="1"/>
    <col min="20" max="20" width="3.7109375" style="2" customWidth="1"/>
    <col min="21" max="21" width="3" style="2" bestFit="1" customWidth="1"/>
    <col min="22" max="22" width="6.42578125" style="2" customWidth="1"/>
    <col min="23" max="23" width="4" style="2" customWidth="1"/>
    <col min="24" max="24" width="3.5703125" style="2" customWidth="1"/>
    <col min="25" max="25" width="6.28515625" style="2" customWidth="1"/>
    <col min="26" max="26" width="3.7109375" style="2" customWidth="1"/>
    <col min="27" max="27" width="7.7109375" style="2" customWidth="1"/>
    <col min="28" max="28" width="3" style="2" customWidth="1"/>
    <col min="29" max="29" width="5.42578125" style="2" customWidth="1"/>
    <col min="30" max="30" width="4" style="2" bestFit="1" customWidth="1"/>
    <col min="31" max="31" width="5.7109375" style="2" customWidth="1"/>
    <col min="32" max="32" width="14.85546875" style="2" customWidth="1"/>
    <col min="33" max="16384" width="9.140625" style="2"/>
  </cols>
  <sheetData>
    <row r="1" spans="1:45">
      <c r="A1" s="2" t="s">
        <v>73</v>
      </c>
    </row>
    <row r="2" spans="1:45" ht="15">
      <c r="AE2" s="10" t="s">
        <v>115</v>
      </c>
    </row>
    <row r="3" spans="1:45">
      <c r="A3" s="2" t="s">
        <v>73</v>
      </c>
    </row>
    <row r="4" spans="1:45" ht="15">
      <c r="A4" s="5" t="s">
        <v>694</v>
      </c>
    </row>
    <row r="5" spans="1:45">
      <c r="A5" s="2" t="s">
        <v>73</v>
      </c>
    </row>
    <row r="6" spans="1:45" s="6" customFormat="1" ht="25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394" t="s">
        <v>89</v>
      </c>
      <c r="Y6" s="395"/>
      <c r="Z6" s="395"/>
      <c r="AA6" s="395"/>
      <c r="AB6" s="395"/>
      <c r="AC6" s="395"/>
      <c r="AD6" s="396"/>
      <c r="AE6" s="389" t="s">
        <v>110</v>
      </c>
    </row>
    <row r="7" spans="1:45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101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114</v>
      </c>
      <c r="AC7" s="398"/>
      <c r="AD7" s="8" t="s">
        <v>100</v>
      </c>
      <c r="AE7" s="390"/>
    </row>
    <row r="8" spans="1:45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82</v>
      </c>
      <c r="P8" s="8" t="s">
        <v>97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391"/>
    </row>
    <row r="9" spans="1:45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</row>
    <row r="10" spans="1:45" ht="38.25" customHeight="1">
      <c r="A10" s="11">
        <v>1</v>
      </c>
      <c r="B10" s="158" t="s">
        <v>171</v>
      </c>
      <c r="C10" s="7">
        <v>24.78</v>
      </c>
      <c r="D10" s="7"/>
      <c r="E10" s="7"/>
      <c r="F10" s="7"/>
      <c r="G10" s="7">
        <v>24.78</v>
      </c>
      <c r="H10" s="7"/>
      <c r="I10" s="7"/>
      <c r="J10" s="7"/>
      <c r="K10" s="7">
        <v>24.78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>
        <f t="shared" ref="X10:Y14" si="0">Z10+AB10</f>
        <v>26</v>
      </c>
      <c r="Y10" s="7">
        <f t="shared" si="0"/>
        <v>558.98</v>
      </c>
      <c r="Z10" s="7">
        <v>19</v>
      </c>
      <c r="AA10" s="7">
        <v>432.66</v>
      </c>
      <c r="AB10" s="7">
        <v>7</v>
      </c>
      <c r="AC10" s="50">
        <v>126.32</v>
      </c>
      <c r="AD10" s="7"/>
      <c r="AE10" s="7">
        <v>24.78</v>
      </c>
      <c r="AF10" s="423"/>
      <c r="AG10" s="424"/>
      <c r="AH10" s="424"/>
      <c r="AI10" s="424"/>
      <c r="AJ10" s="424"/>
    </row>
    <row r="11" spans="1:45">
      <c r="A11" s="26">
        <v>2</v>
      </c>
      <c r="B11" s="28" t="s">
        <v>172</v>
      </c>
      <c r="C11" s="70">
        <v>16.785</v>
      </c>
      <c r="D11" s="1">
        <v>1.4</v>
      </c>
      <c r="E11" s="1"/>
      <c r="F11" s="1"/>
      <c r="G11" s="1">
        <v>15.385</v>
      </c>
      <c r="H11" s="1"/>
      <c r="I11" s="1"/>
      <c r="J11" s="1"/>
      <c r="K11" s="48">
        <v>15.385</v>
      </c>
      <c r="L11" s="1"/>
      <c r="M11" s="1"/>
      <c r="N11" s="1"/>
      <c r="O11" s="1"/>
      <c r="P11" s="1"/>
      <c r="Q11" s="1">
        <f>S11+U11</f>
        <v>1</v>
      </c>
      <c r="R11" s="31">
        <f>T11+V11</f>
        <v>17.46</v>
      </c>
      <c r="S11" s="1"/>
      <c r="T11" s="1"/>
      <c r="U11" s="1">
        <v>1</v>
      </c>
      <c r="V11" s="31">
        <v>17.46</v>
      </c>
      <c r="W11" s="1"/>
      <c r="X11" s="7">
        <f t="shared" si="0"/>
        <v>12</v>
      </c>
      <c r="Y11" s="7">
        <f t="shared" si="0"/>
        <v>201.95</v>
      </c>
      <c r="Z11" s="1">
        <v>12</v>
      </c>
      <c r="AA11" s="1">
        <v>201.95</v>
      </c>
      <c r="AB11" s="1"/>
      <c r="AC11" s="1"/>
      <c r="AD11" s="1"/>
      <c r="AE11" s="1">
        <v>14.95</v>
      </c>
    </row>
    <row r="12" spans="1:45" ht="30" customHeight="1">
      <c r="A12" s="26">
        <v>3</v>
      </c>
      <c r="B12" s="157" t="s">
        <v>173</v>
      </c>
      <c r="C12" s="56">
        <v>8.407</v>
      </c>
      <c r="D12" s="70"/>
      <c r="E12" s="1"/>
      <c r="F12" s="1"/>
      <c r="G12" s="1"/>
      <c r="H12" s="1">
        <v>8.407</v>
      </c>
      <c r="I12" s="1"/>
      <c r="J12" s="1"/>
      <c r="K12" s="1">
        <v>8.407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7">
        <f t="shared" si="0"/>
        <v>5</v>
      </c>
      <c r="Y12" s="7">
        <f t="shared" si="0"/>
        <v>81</v>
      </c>
      <c r="Z12" s="1">
        <v>5</v>
      </c>
      <c r="AA12" s="1">
        <v>81</v>
      </c>
      <c r="AB12" s="1"/>
      <c r="AC12" s="1"/>
      <c r="AD12" s="1"/>
      <c r="AE12" s="1">
        <v>7.1459999999999999</v>
      </c>
      <c r="AF12" s="421"/>
      <c r="AG12" s="422"/>
      <c r="AH12" s="422"/>
      <c r="AI12" s="422"/>
      <c r="AJ12" s="422"/>
      <c r="AK12" s="422"/>
    </row>
    <row r="13" spans="1:45" ht="36" customHeight="1">
      <c r="A13" s="26">
        <v>4</v>
      </c>
      <c r="B13" s="28" t="s">
        <v>174</v>
      </c>
      <c r="C13" s="56">
        <v>8.9</v>
      </c>
      <c r="D13" s="31">
        <v>2.13</v>
      </c>
      <c r="E13" s="1"/>
      <c r="F13" s="1"/>
      <c r="G13" s="1">
        <v>6.77</v>
      </c>
      <c r="H13" s="1"/>
      <c r="I13" s="1"/>
      <c r="J13" s="1"/>
      <c r="K13" s="1">
        <v>6.77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7">
        <f t="shared" si="0"/>
        <v>6</v>
      </c>
      <c r="Y13" s="7">
        <f t="shared" si="0"/>
        <v>89.45</v>
      </c>
      <c r="Z13" s="1">
        <v>6</v>
      </c>
      <c r="AA13" s="1">
        <v>89.45</v>
      </c>
      <c r="AB13" s="1"/>
      <c r="AC13" s="1"/>
      <c r="AD13" s="1"/>
      <c r="AE13" s="1">
        <v>6.77</v>
      </c>
      <c r="AF13" s="423"/>
      <c r="AG13" s="424"/>
      <c r="AH13" s="424"/>
      <c r="AI13" s="424"/>
      <c r="AJ13" s="424"/>
    </row>
    <row r="14" spans="1:45">
      <c r="A14" s="11">
        <v>5</v>
      </c>
      <c r="B14" s="158" t="s">
        <v>20</v>
      </c>
      <c r="C14" s="7">
        <f>H14</f>
        <v>6.43</v>
      </c>
      <c r="D14" s="7"/>
      <c r="E14" s="7"/>
      <c r="F14" s="7"/>
      <c r="G14" s="7"/>
      <c r="H14" s="7">
        <f>K14+L14</f>
        <v>6.43</v>
      </c>
      <c r="I14" s="7"/>
      <c r="J14" s="7"/>
      <c r="K14" s="7">
        <f>5.38+1.05</f>
        <v>6.43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>
        <f t="shared" si="0"/>
        <v>5</v>
      </c>
      <c r="Y14" s="7">
        <f t="shared" si="0"/>
        <v>80.400000000000006</v>
      </c>
      <c r="Z14" s="7">
        <f>2+3</f>
        <v>5</v>
      </c>
      <c r="AA14" s="7">
        <v>80.400000000000006</v>
      </c>
      <c r="AB14" s="7"/>
      <c r="AC14" s="7"/>
      <c r="AD14" s="7"/>
      <c r="AE14" s="7">
        <v>5.4660000000000002</v>
      </c>
      <c r="AF14" s="425"/>
      <c r="AG14" s="426"/>
      <c r="AH14" s="426"/>
      <c r="AI14" s="426"/>
      <c r="AJ14" s="426"/>
    </row>
    <row r="15" spans="1:45" ht="57" customHeight="1">
      <c r="A15" s="11">
        <v>6</v>
      </c>
      <c r="B15" s="29" t="s">
        <v>626</v>
      </c>
      <c r="C15" s="7">
        <v>33.503</v>
      </c>
      <c r="D15" s="7">
        <v>1.5680000000000001</v>
      </c>
      <c r="E15" s="7"/>
      <c r="F15" s="7"/>
      <c r="G15" s="7"/>
      <c r="H15" s="7">
        <v>31.934999999999999</v>
      </c>
      <c r="I15" s="7"/>
      <c r="J15" s="7"/>
      <c r="K15" s="7">
        <v>31.934999999999999</v>
      </c>
      <c r="L15" s="7"/>
      <c r="M15" s="7"/>
      <c r="N15" s="7"/>
      <c r="O15" s="7"/>
      <c r="P15" s="7"/>
      <c r="Q15" s="1">
        <f>S15+U15</f>
        <v>2</v>
      </c>
      <c r="R15" s="97">
        <v>62.65</v>
      </c>
      <c r="S15" s="7"/>
      <c r="T15" s="7"/>
      <c r="U15" s="7">
        <v>2</v>
      </c>
      <c r="V15" s="140">
        <v>62.65</v>
      </c>
      <c r="W15" s="7"/>
      <c r="X15" s="7">
        <f t="shared" ref="X15:X27" si="1">Z15+AB15</f>
        <v>29</v>
      </c>
      <c r="Y15" s="7">
        <f t="shared" ref="Y15:Y27" si="2">AA15+AC15</f>
        <v>544.65</v>
      </c>
      <c r="Z15" s="7">
        <v>27</v>
      </c>
      <c r="AA15" s="7">
        <v>513.54999999999995</v>
      </c>
      <c r="AB15" s="7">
        <v>2</v>
      </c>
      <c r="AC15" s="7">
        <v>31.1</v>
      </c>
      <c r="AD15" s="7"/>
      <c r="AE15" s="7">
        <v>28.91</v>
      </c>
      <c r="AF15" s="423"/>
      <c r="AG15" s="424"/>
      <c r="AH15" s="424"/>
      <c r="AI15" s="424"/>
      <c r="AJ15" s="424"/>
      <c r="AK15" s="424"/>
      <c r="AL15" s="424"/>
      <c r="AM15" s="424"/>
      <c r="AN15" s="424"/>
      <c r="AO15" s="215"/>
      <c r="AP15" s="215"/>
      <c r="AQ15" s="215"/>
      <c r="AR15" s="215"/>
      <c r="AS15" s="215"/>
    </row>
    <row r="16" spans="1:45" ht="45">
      <c r="A16" s="26">
        <v>7</v>
      </c>
      <c r="B16" s="157" t="s">
        <v>627</v>
      </c>
      <c r="C16" s="1">
        <v>6.2229999999999999</v>
      </c>
      <c r="D16" s="1">
        <v>2.8</v>
      </c>
      <c r="E16" s="1"/>
      <c r="F16" s="1"/>
      <c r="G16" s="1"/>
      <c r="H16" s="1">
        <v>3.423</v>
      </c>
      <c r="I16" s="1"/>
      <c r="J16" s="1"/>
      <c r="K16" s="1">
        <v>3.423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7">
        <f t="shared" si="1"/>
        <v>2</v>
      </c>
      <c r="Y16" s="7">
        <f t="shared" si="2"/>
        <v>28.9</v>
      </c>
      <c r="Z16" s="1">
        <v>2</v>
      </c>
      <c r="AA16" s="1">
        <v>28.9</v>
      </c>
      <c r="AB16" s="1"/>
      <c r="AC16" s="1"/>
      <c r="AD16" s="1"/>
      <c r="AE16" s="1">
        <v>2.7</v>
      </c>
      <c r="AF16" s="423" t="s">
        <v>749</v>
      </c>
      <c r="AG16" s="424"/>
      <c r="AH16" s="424"/>
      <c r="AI16" s="424"/>
      <c r="AJ16" s="424"/>
      <c r="AK16" s="424"/>
      <c r="AL16" s="424"/>
    </row>
    <row r="17" spans="1:39" ht="33.75">
      <c r="A17" s="11">
        <v>8</v>
      </c>
      <c r="B17" s="158" t="s">
        <v>578</v>
      </c>
      <c r="C17" s="94">
        <v>19.579999999999998</v>
      </c>
      <c r="D17" s="7">
        <v>0.59</v>
      </c>
      <c r="E17" s="7"/>
      <c r="F17" s="7"/>
      <c r="G17" s="7"/>
      <c r="H17" s="94">
        <v>18.989999999999998</v>
      </c>
      <c r="I17" s="7"/>
      <c r="J17" s="7"/>
      <c r="K17" s="94">
        <v>18.989999999999998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>
        <f t="shared" si="1"/>
        <v>21</v>
      </c>
      <c r="Y17" s="7">
        <f t="shared" si="2"/>
        <v>370.7</v>
      </c>
      <c r="Z17" s="7">
        <v>21</v>
      </c>
      <c r="AA17" s="7">
        <v>370.7</v>
      </c>
      <c r="AB17" s="7"/>
      <c r="AC17" s="7"/>
      <c r="AD17" s="7"/>
      <c r="AE17" s="7">
        <v>16.62</v>
      </c>
      <c r="AF17" s="421"/>
      <c r="AG17" s="422"/>
      <c r="AH17" s="422"/>
      <c r="AI17" s="422"/>
      <c r="AJ17" s="422"/>
    </row>
    <row r="18" spans="1:39" ht="21.75" customHeight="1">
      <c r="A18" s="11">
        <v>9</v>
      </c>
      <c r="B18" s="29" t="s">
        <v>175</v>
      </c>
      <c r="C18" s="7">
        <v>2.0470000000000002</v>
      </c>
      <c r="D18" s="7"/>
      <c r="E18" s="7"/>
      <c r="F18" s="7"/>
      <c r="G18" s="7"/>
      <c r="H18" s="7">
        <v>2.0470000000000002</v>
      </c>
      <c r="I18" s="7"/>
      <c r="J18" s="7"/>
      <c r="K18" s="7">
        <v>2.0470000000000002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f t="shared" si="1"/>
        <v>2</v>
      </c>
      <c r="Y18" s="7">
        <f t="shared" si="2"/>
        <v>29.9</v>
      </c>
      <c r="Z18" s="7">
        <v>2</v>
      </c>
      <c r="AA18" s="7">
        <v>29.9</v>
      </c>
      <c r="AB18" s="7"/>
      <c r="AC18" s="7"/>
      <c r="AD18" s="7"/>
      <c r="AE18" s="7">
        <v>1.79</v>
      </c>
      <c r="AF18" s="289"/>
    </row>
    <row r="19" spans="1:39" ht="33.75">
      <c r="A19" s="11">
        <v>10</v>
      </c>
      <c r="B19" s="158" t="s">
        <v>461</v>
      </c>
      <c r="C19" s="7">
        <v>7.2</v>
      </c>
      <c r="D19" s="7"/>
      <c r="E19" s="7"/>
      <c r="F19" s="7"/>
      <c r="G19" s="7"/>
      <c r="H19" s="7">
        <v>7.2</v>
      </c>
      <c r="I19" s="7"/>
      <c r="J19" s="7"/>
      <c r="K19" s="7">
        <v>7.2</v>
      </c>
      <c r="L19" s="7"/>
      <c r="M19" s="7"/>
      <c r="N19" s="7"/>
      <c r="O19" s="7"/>
      <c r="P19" s="7"/>
      <c r="Q19" s="1">
        <f>S19+U19</f>
        <v>1</v>
      </c>
      <c r="R19" s="1">
        <f>T19+V19</f>
        <v>78.5</v>
      </c>
      <c r="S19" s="7"/>
      <c r="T19" s="7"/>
      <c r="U19" s="7">
        <v>1</v>
      </c>
      <c r="V19" s="7">
        <v>78.5</v>
      </c>
      <c r="W19" s="7"/>
      <c r="X19" s="7">
        <f t="shared" si="1"/>
        <v>3</v>
      </c>
      <c r="Y19" s="7">
        <f t="shared" si="2"/>
        <v>92.5</v>
      </c>
      <c r="Z19" s="7">
        <v>3</v>
      </c>
      <c r="AA19" s="7">
        <v>92.5</v>
      </c>
      <c r="AB19" s="7"/>
      <c r="AC19" s="7"/>
      <c r="AD19" s="7"/>
      <c r="AE19" s="7">
        <v>6.12</v>
      </c>
      <c r="AF19" s="425"/>
      <c r="AG19" s="426"/>
      <c r="AH19" s="426"/>
      <c r="AI19" s="426"/>
      <c r="AJ19" s="426"/>
    </row>
    <row r="20" spans="1:39" ht="45" customHeight="1">
      <c r="A20" s="11">
        <v>11</v>
      </c>
      <c r="B20" s="158" t="s">
        <v>462</v>
      </c>
      <c r="C20" s="7">
        <v>4.1900000000000004</v>
      </c>
      <c r="D20" s="7"/>
      <c r="E20" s="7"/>
      <c r="F20" s="7"/>
      <c r="G20" s="7"/>
      <c r="H20" s="7">
        <v>4.1900000000000004</v>
      </c>
      <c r="I20" s="7"/>
      <c r="J20" s="7"/>
      <c r="K20" s="7">
        <v>4.1900000000000004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f t="shared" si="1"/>
        <v>8</v>
      </c>
      <c r="Y20" s="7">
        <f t="shared" si="2"/>
        <v>198.85</v>
      </c>
      <c r="Z20" s="7">
        <v>8</v>
      </c>
      <c r="AA20" s="7">
        <v>198.85</v>
      </c>
      <c r="AB20" s="7"/>
      <c r="AC20" s="7"/>
      <c r="AD20" s="7"/>
      <c r="AE20" s="7">
        <v>3.99</v>
      </c>
      <c r="AF20" s="421"/>
      <c r="AG20" s="422"/>
      <c r="AH20" s="422"/>
      <c r="AI20" s="422"/>
      <c r="AJ20" s="422"/>
      <c r="AK20" s="215"/>
    </row>
    <row r="21" spans="1:39" ht="33.75" customHeight="1">
      <c r="A21" s="11">
        <v>12</v>
      </c>
      <c r="B21" s="158" t="s">
        <v>464</v>
      </c>
      <c r="C21" s="7">
        <v>13.675000000000001</v>
      </c>
      <c r="D21" s="7"/>
      <c r="E21" s="7"/>
      <c r="F21" s="7"/>
      <c r="G21" s="7"/>
      <c r="H21" s="7">
        <v>13.675000000000001</v>
      </c>
      <c r="I21" s="7"/>
      <c r="J21" s="7"/>
      <c r="K21" s="7">
        <v>13.675000000000001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>
        <f t="shared" si="1"/>
        <v>14</v>
      </c>
      <c r="Y21" s="7">
        <f t="shared" si="2"/>
        <v>259.5</v>
      </c>
      <c r="Z21" s="7">
        <v>13</v>
      </c>
      <c r="AA21" s="7">
        <v>232.5</v>
      </c>
      <c r="AB21" s="7">
        <v>1</v>
      </c>
      <c r="AC21" s="7">
        <v>27</v>
      </c>
      <c r="AD21" s="7"/>
      <c r="AE21" s="7">
        <v>11.79</v>
      </c>
      <c r="AF21" s="423" t="s">
        <v>805</v>
      </c>
      <c r="AG21" s="424"/>
      <c r="AH21" s="424"/>
      <c r="AI21" s="424"/>
      <c r="AJ21" s="424"/>
      <c r="AK21" s="215"/>
    </row>
    <row r="22" spans="1:39" ht="47.25" customHeight="1">
      <c r="A22" s="11">
        <v>13</v>
      </c>
      <c r="B22" s="158" t="s">
        <v>463</v>
      </c>
      <c r="C22" s="94">
        <v>5.56</v>
      </c>
      <c r="D22" s="7"/>
      <c r="E22" s="7"/>
      <c r="F22" s="7"/>
      <c r="G22" s="7"/>
      <c r="H22" s="94">
        <v>5.56</v>
      </c>
      <c r="I22" s="7"/>
      <c r="J22" s="7"/>
      <c r="K22" s="94">
        <v>5.56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>
        <f t="shared" si="1"/>
        <v>6</v>
      </c>
      <c r="Y22" s="7">
        <f t="shared" si="2"/>
        <v>92.6</v>
      </c>
      <c r="Z22" s="7">
        <v>6</v>
      </c>
      <c r="AA22" s="7">
        <v>92.6</v>
      </c>
      <c r="AB22" s="7"/>
      <c r="AC22" s="7"/>
      <c r="AD22" s="7"/>
      <c r="AE22" s="7">
        <v>5.56</v>
      </c>
      <c r="AF22" s="425"/>
      <c r="AG22" s="426"/>
      <c r="AH22" s="426"/>
      <c r="AI22" s="426"/>
      <c r="AJ22" s="426"/>
      <c r="AK22" s="426"/>
    </row>
    <row r="23" spans="1:39" ht="45.75" customHeight="1">
      <c r="A23" s="11">
        <v>14</v>
      </c>
      <c r="B23" s="158" t="s">
        <v>631</v>
      </c>
      <c r="C23" s="7">
        <v>1.0109999999999999</v>
      </c>
      <c r="D23" s="7"/>
      <c r="E23" s="7"/>
      <c r="F23" s="7"/>
      <c r="G23" s="7"/>
      <c r="H23" s="7">
        <v>1.0109999999999999</v>
      </c>
      <c r="I23" s="7"/>
      <c r="J23" s="7"/>
      <c r="K23" s="7">
        <v>1.0109999999999999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>
        <v>0.98</v>
      </c>
      <c r="AF23" s="423"/>
      <c r="AG23" s="424"/>
      <c r="AH23" s="424"/>
      <c r="AI23" s="424"/>
      <c r="AJ23" s="424"/>
    </row>
    <row r="24" spans="1:39" ht="48" customHeight="1">
      <c r="A24" s="11">
        <v>15</v>
      </c>
      <c r="B24" s="158" t="s">
        <v>465</v>
      </c>
      <c r="C24" s="7">
        <v>0.72</v>
      </c>
      <c r="D24" s="7"/>
      <c r="E24" s="7"/>
      <c r="F24" s="7"/>
      <c r="G24" s="7"/>
      <c r="H24" s="7">
        <v>0.72</v>
      </c>
      <c r="I24" s="7"/>
      <c r="J24" s="7"/>
      <c r="K24" s="7">
        <v>0.72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>
        <v>1</v>
      </c>
      <c r="Y24" s="7">
        <v>15.3</v>
      </c>
      <c r="Z24" s="7"/>
      <c r="AA24" s="7"/>
      <c r="AB24" s="7">
        <v>1</v>
      </c>
      <c r="AC24" s="7">
        <v>15.3</v>
      </c>
      <c r="AD24" s="7"/>
      <c r="AE24" s="7">
        <v>0.72</v>
      </c>
      <c r="AF24" s="423"/>
      <c r="AG24" s="424"/>
      <c r="AH24" s="424"/>
      <c r="AI24" s="424"/>
      <c r="AJ24" s="424"/>
      <c r="AK24" s="424"/>
    </row>
    <row r="25" spans="1:39" ht="27.75" customHeight="1">
      <c r="A25" s="26">
        <v>16</v>
      </c>
      <c r="B25" s="157" t="s">
        <v>446</v>
      </c>
      <c r="C25" s="1">
        <f>H25</f>
        <v>7.5830000000000002</v>
      </c>
      <c r="D25" s="1"/>
      <c r="E25" s="1"/>
      <c r="F25" s="1"/>
      <c r="G25" s="1"/>
      <c r="H25" s="1">
        <f>K25</f>
        <v>7.5830000000000002</v>
      </c>
      <c r="I25" s="1"/>
      <c r="J25" s="1"/>
      <c r="K25" s="1">
        <v>7.5830000000000002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1"/>
        <v>10</v>
      </c>
      <c r="Y25" s="1">
        <f t="shared" si="2"/>
        <v>162.6</v>
      </c>
      <c r="Z25" s="1">
        <v>10</v>
      </c>
      <c r="AA25" s="1">
        <v>162.6</v>
      </c>
      <c r="AB25" s="1"/>
      <c r="AC25" s="1"/>
      <c r="AD25" s="1"/>
      <c r="AE25" s="1">
        <f>7.05+0.427</f>
        <v>7.4770000000000003</v>
      </c>
      <c r="AF25" s="423"/>
      <c r="AG25" s="424"/>
      <c r="AH25" s="424"/>
      <c r="AI25" s="424"/>
      <c r="AJ25" s="424"/>
      <c r="AK25" s="424"/>
    </row>
    <row r="26" spans="1:39" ht="34.5" customHeight="1">
      <c r="A26" s="11">
        <v>17</v>
      </c>
      <c r="B26" s="158" t="s">
        <v>176</v>
      </c>
      <c r="C26" s="7">
        <v>1.988</v>
      </c>
      <c r="D26" s="7"/>
      <c r="E26" s="7"/>
      <c r="F26" s="7"/>
      <c r="G26" s="7"/>
      <c r="H26" s="7">
        <v>1.988</v>
      </c>
      <c r="I26" s="7"/>
      <c r="J26" s="7"/>
      <c r="K26" s="7"/>
      <c r="L26" s="7">
        <v>1.988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>
        <f t="shared" si="1"/>
        <v>2</v>
      </c>
      <c r="Y26" s="7">
        <f t="shared" si="2"/>
        <v>26.84</v>
      </c>
      <c r="Z26" s="7">
        <v>2</v>
      </c>
      <c r="AA26" s="7">
        <v>26.84</v>
      </c>
      <c r="AB26" s="7"/>
      <c r="AC26" s="7"/>
      <c r="AD26" s="7"/>
      <c r="AE26" s="7">
        <v>1.81</v>
      </c>
    </row>
    <row r="27" spans="1:39" ht="42" customHeight="1">
      <c r="A27" s="26">
        <v>18</v>
      </c>
      <c r="B27" s="157" t="s">
        <v>177</v>
      </c>
      <c r="C27" s="1">
        <v>6.2670000000000003</v>
      </c>
      <c r="D27" s="1"/>
      <c r="E27" s="1"/>
      <c r="F27" s="1"/>
      <c r="G27" s="1"/>
      <c r="H27" s="1">
        <v>6.2670000000000003</v>
      </c>
      <c r="I27" s="1"/>
      <c r="J27" s="1"/>
      <c r="K27" s="1">
        <v>2.0409999999999999</v>
      </c>
      <c r="L27" s="1">
        <v>1.1100000000000001</v>
      </c>
      <c r="M27" s="1">
        <v>3.1160000000000001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7">
        <f t="shared" si="1"/>
        <v>6</v>
      </c>
      <c r="Y27" s="7">
        <f t="shared" si="2"/>
        <v>90.2</v>
      </c>
      <c r="Z27" s="1">
        <v>6</v>
      </c>
      <c r="AA27" s="1">
        <v>90.2</v>
      </c>
      <c r="AB27" s="1"/>
      <c r="AC27" s="1"/>
      <c r="AD27" s="1"/>
      <c r="AE27" s="1">
        <v>5.4</v>
      </c>
      <c r="AF27" s="423" t="s">
        <v>750</v>
      </c>
      <c r="AG27" s="424"/>
      <c r="AH27" s="424"/>
      <c r="AI27" s="424"/>
      <c r="AJ27" s="424"/>
      <c r="AK27" s="424"/>
    </row>
    <row r="28" spans="1:39" ht="38.25" customHeight="1">
      <c r="A28" s="26">
        <v>19</v>
      </c>
      <c r="B28" s="321" t="s">
        <v>740</v>
      </c>
      <c r="C28" s="1">
        <v>2.7450000000000001</v>
      </c>
      <c r="D28" s="1"/>
      <c r="E28" s="1"/>
      <c r="F28" s="1"/>
      <c r="G28" s="1"/>
      <c r="H28" s="1">
        <v>2.7450000000000001</v>
      </c>
      <c r="I28" s="1"/>
      <c r="J28" s="1"/>
      <c r="K28" s="1">
        <v>2.7450000000000001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7"/>
      <c r="Y28" s="7"/>
      <c r="Z28" s="1"/>
      <c r="AA28" s="1"/>
      <c r="AB28" s="1"/>
      <c r="AC28" s="1"/>
      <c r="AD28" s="1"/>
      <c r="AE28" s="1"/>
      <c r="AF28" s="419" t="s">
        <v>741</v>
      </c>
      <c r="AG28" s="420"/>
      <c r="AH28" s="420"/>
      <c r="AI28" s="420"/>
      <c r="AJ28" s="420"/>
      <c r="AK28" s="420"/>
      <c r="AL28" s="215"/>
      <c r="AM28" s="215"/>
    </row>
    <row r="29" spans="1:39">
      <c r="A29" s="1"/>
      <c r="B29" s="1" t="s">
        <v>98</v>
      </c>
      <c r="C29" s="1">
        <f>SUM(C10:C28)</f>
        <v>177.59399999999999</v>
      </c>
      <c r="D29" s="48">
        <f>SUM(D11:D27)</f>
        <v>8.4879999999999995</v>
      </c>
      <c r="E29" s="1">
        <f t="shared" ref="E29:M29" si="3">SUM(E10:E27)</f>
        <v>0</v>
      </c>
      <c r="F29" s="1">
        <f t="shared" si="3"/>
        <v>0</v>
      </c>
      <c r="G29" s="1">
        <f>SUM(G10:G27)</f>
        <v>46.935000000000002</v>
      </c>
      <c r="H29" s="1">
        <f>SUM(H10:H28)</f>
        <v>122.17100000000001</v>
      </c>
      <c r="I29" s="1">
        <f t="shared" si="3"/>
        <v>0</v>
      </c>
      <c r="J29" s="1">
        <f t="shared" si="3"/>
        <v>0</v>
      </c>
      <c r="K29" s="1">
        <f>SUM(K10:K28)</f>
        <v>162.892</v>
      </c>
      <c r="L29" s="1">
        <f t="shared" si="3"/>
        <v>3.0979999999999999</v>
      </c>
      <c r="M29" s="1">
        <f t="shared" si="3"/>
        <v>3.1160000000000001</v>
      </c>
      <c r="N29" s="1"/>
      <c r="O29" s="1"/>
      <c r="P29" s="1"/>
      <c r="Q29" s="1">
        <f>SUM(Q10:Q27)</f>
        <v>4</v>
      </c>
      <c r="R29" s="31">
        <f>SUM(R10:R27)</f>
        <v>158.61000000000001</v>
      </c>
      <c r="S29" s="1"/>
      <c r="T29" s="1"/>
      <c r="U29" s="1">
        <f>SUM(U10:U27)</f>
        <v>4</v>
      </c>
      <c r="V29" s="31">
        <f>SUM(V10:V27)</f>
        <v>158.61000000000001</v>
      </c>
      <c r="W29" s="1"/>
      <c r="X29" s="1">
        <f>SUM(X10:X28)</f>
        <v>158</v>
      </c>
      <c r="Y29" s="31">
        <f>SUM(Y10:Y28)</f>
        <v>2924.32</v>
      </c>
      <c r="Z29" s="1">
        <f>SUM(Z10:Z28)</f>
        <v>147</v>
      </c>
      <c r="AA29" s="31">
        <f>SUM(AA10:AA28)</f>
        <v>2724.6</v>
      </c>
      <c r="AB29" s="1">
        <f t="shared" ref="AB29:AC29" si="4">SUM(AB10:AB27)</f>
        <v>11</v>
      </c>
      <c r="AC29" s="1">
        <f t="shared" si="4"/>
        <v>199.72</v>
      </c>
      <c r="AD29" s="1"/>
      <c r="AE29" s="1">
        <f>SUM(AE10:AE27)</f>
        <v>152.97900000000001</v>
      </c>
    </row>
    <row r="30" spans="1:39">
      <c r="A30" s="2" t="s">
        <v>73</v>
      </c>
    </row>
    <row r="31" spans="1:39">
      <c r="A31" s="20"/>
    </row>
    <row r="32" spans="1:39" ht="13.5">
      <c r="A32" s="20"/>
      <c r="D32" s="32"/>
    </row>
    <row r="34" spans="1:4">
      <c r="A34" s="20"/>
    </row>
    <row r="35" spans="1:4" ht="13.5">
      <c r="A35" s="20"/>
      <c r="D35" s="32"/>
    </row>
    <row r="36" spans="1:4">
      <c r="A36" s="2" t="s">
        <v>73</v>
      </c>
    </row>
    <row r="37" spans="1:4" ht="13.5">
      <c r="A37" s="32"/>
    </row>
    <row r="38" spans="1:4">
      <c r="A38" s="2" t="s">
        <v>73</v>
      </c>
    </row>
  </sheetData>
  <mergeCells count="34">
    <mergeCell ref="AF27:AK27"/>
    <mergeCell ref="AF25:AK25"/>
    <mergeCell ref="AF13:AJ13"/>
    <mergeCell ref="AF19:AJ19"/>
    <mergeCell ref="AF22:AK22"/>
    <mergeCell ref="AF17:AJ17"/>
    <mergeCell ref="AF24:AK24"/>
    <mergeCell ref="AF23:AJ23"/>
    <mergeCell ref="AF20:AJ20"/>
    <mergeCell ref="AF14:AJ14"/>
    <mergeCell ref="AF15:AN15"/>
    <mergeCell ref="AF16:AL16"/>
    <mergeCell ref="AF21:AJ21"/>
    <mergeCell ref="X7:Y7"/>
    <mergeCell ref="Z7:AA7"/>
    <mergeCell ref="AF12:AK12"/>
    <mergeCell ref="AF10:AJ10"/>
    <mergeCell ref="AE6:AE8"/>
    <mergeCell ref="AF28:AK28"/>
    <mergeCell ref="A6:A8"/>
    <mergeCell ref="D7:D8"/>
    <mergeCell ref="U7:V7"/>
    <mergeCell ref="Q7:R7"/>
    <mergeCell ref="Q6:W6"/>
    <mergeCell ref="S7:T7"/>
    <mergeCell ref="B6:B8"/>
    <mergeCell ref="C6:D6"/>
    <mergeCell ref="E6:I6"/>
    <mergeCell ref="J6:P6"/>
    <mergeCell ref="J7:L7"/>
    <mergeCell ref="M7:N7"/>
    <mergeCell ref="O7:P7"/>
    <mergeCell ref="AB7:AC7"/>
    <mergeCell ref="X6:AD6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65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zoomScale="120" zoomScaleNormal="120" workbookViewId="0">
      <selection activeCell="X16" sqref="X16"/>
    </sheetView>
  </sheetViews>
  <sheetFormatPr defaultRowHeight="12.75"/>
  <cols>
    <col min="2" max="2" width="22.42578125" customWidth="1"/>
    <col min="4" max="4" width="5.140625" customWidth="1"/>
    <col min="5" max="5" width="5.28515625" customWidth="1"/>
    <col min="6" max="6" width="4.7109375" customWidth="1"/>
    <col min="7" max="7" width="5.7109375" customWidth="1"/>
    <col min="8" max="8" width="6.140625" customWidth="1"/>
    <col min="9" max="9" width="5.28515625" customWidth="1"/>
    <col min="10" max="10" width="6.42578125" customWidth="1"/>
    <col min="11" max="11" width="6.28515625" customWidth="1"/>
    <col min="12" max="12" width="7" customWidth="1"/>
    <col min="13" max="13" width="6.140625" customWidth="1"/>
    <col min="14" max="14" width="5.7109375" customWidth="1"/>
    <col min="15" max="15" width="5.5703125" customWidth="1"/>
    <col min="16" max="16" width="5.28515625" customWidth="1"/>
    <col min="17" max="18" width="6.5703125" customWidth="1"/>
    <col min="19" max="19" width="5.5703125" customWidth="1"/>
    <col min="20" max="20" width="5.42578125" customWidth="1"/>
    <col min="21" max="21" width="5.7109375" customWidth="1"/>
    <col min="22" max="22" width="6.28515625" customWidth="1"/>
    <col min="23" max="23" width="5.85546875" customWidth="1"/>
    <col min="24" max="24" width="5.5703125" customWidth="1"/>
    <col min="25" max="25" width="7.28515625" customWidth="1"/>
    <col min="26" max="26" width="5" customWidth="1"/>
    <col min="27" max="27" width="7.5703125" customWidth="1"/>
    <col min="28" max="28" width="5.28515625" customWidth="1"/>
    <col min="29" max="29" width="6.7109375" customWidth="1"/>
    <col min="30" max="30" width="5.5703125" customWidth="1"/>
    <col min="31" max="31" width="5.28515625" customWidth="1"/>
    <col min="32" max="32" width="6" customWidth="1"/>
    <col min="33" max="33" width="7.5703125" customWidth="1"/>
    <col min="40" max="40" width="49.5703125" customWidth="1"/>
  </cols>
  <sheetData>
    <row r="1" spans="1:43" ht="15">
      <c r="A1" s="5" t="s">
        <v>695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3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43">
      <c r="A3" s="389" t="s">
        <v>85</v>
      </c>
      <c r="B3" s="399" t="s">
        <v>80</v>
      </c>
      <c r="C3" s="397" t="s">
        <v>118</v>
      </c>
      <c r="D3" s="398"/>
      <c r="E3" s="397" t="s">
        <v>86</v>
      </c>
      <c r="F3" s="434"/>
      <c r="G3" s="434"/>
      <c r="H3" s="434"/>
      <c r="I3" s="398"/>
      <c r="J3" s="394" t="s">
        <v>87</v>
      </c>
      <c r="K3" s="395"/>
      <c r="L3" s="395"/>
      <c r="M3" s="395"/>
      <c r="N3" s="395"/>
      <c r="O3" s="395"/>
      <c r="P3" s="396"/>
      <c r="Q3" s="394" t="s">
        <v>88</v>
      </c>
      <c r="R3" s="395"/>
      <c r="S3" s="395"/>
      <c r="T3" s="395"/>
      <c r="U3" s="395"/>
      <c r="V3" s="395"/>
      <c r="W3" s="396"/>
      <c r="X3" s="394" t="s">
        <v>89</v>
      </c>
      <c r="Y3" s="395"/>
      <c r="Z3" s="395"/>
      <c r="AA3" s="395"/>
      <c r="AB3" s="395"/>
      <c r="AC3" s="395"/>
      <c r="AD3" s="395"/>
      <c r="AE3" s="395"/>
      <c r="AF3" s="396"/>
      <c r="AG3" s="389" t="s">
        <v>110</v>
      </c>
    </row>
    <row r="4" spans="1:43" ht="33.75">
      <c r="A4" s="390"/>
      <c r="B4" s="400"/>
      <c r="C4" s="13" t="s">
        <v>74</v>
      </c>
      <c r="D4" s="392" t="s">
        <v>99</v>
      </c>
      <c r="E4" s="13" t="s">
        <v>75</v>
      </c>
      <c r="F4" s="13" t="s">
        <v>90</v>
      </c>
      <c r="G4" s="13" t="s">
        <v>83</v>
      </c>
      <c r="H4" s="13" t="s">
        <v>76</v>
      </c>
      <c r="I4" s="13" t="s">
        <v>77</v>
      </c>
      <c r="J4" s="402" t="s">
        <v>71</v>
      </c>
      <c r="K4" s="403"/>
      <c r="L4" s="404"/>
      <c r="M4" s="402" t="s">
        <v>92</v>
      </c>
      <c r="N4" s="404"/>
      <c r="O4" s="402" t="s">
        <v>70</v>
      </c>
      <c r="P4" s="404"/>
      <c r="Q4" s="397" t="s">
        <v>79</v>
      </c>
      <c r="R4" s="398"/>
      <c r="S4" s="397" t="s">
        <v>454</v>
      </c>
      <c r="T4" s="398"/>
      <c r="U4" s="397" t="s">
        <v>78</v>
      </c>
      <c r="V4" s="398"/>
      <c r="W4" s="8" t="s">
        <v>100</v>
      </c>
      <c r="X4" s="397" t="s">
        <v>79</v>
      </c>
      <c r="Y4" s="398"/>
      <c r="Z4" s="397" t="s">
        <v>78</v>
      </c>
      <c r="AA4" s="398"/>
      <c r="AB4" s="397" t="s">
        <v>443</v>
      </c>
      <c r="AC4" s="398"/>
      <c r="AD4" s="397" t="s">
        <v>424</v>
      </c>
      <c r="AE4" s="398"/>
      <c r="AF4" s="8" t="s">
        <v>120</v>
      </c>
      <c r="AG4" s="390"/>
    </row>
    <row r="5" spans="1:43" ht="56.25">
      <c r="A5" s="391"/>
      <c r="B5" s="401"/>
      <c r="C5" s="18"/>
      <c r="D5" s="393"/>
      <c r="E5" s="18"/>
      <c r="F5" s="18"/>
      <c r="G5" s="18"/>
      <c r="H5" s="18"/>
      <c r="I5" s="18"/>
      <c r="J5" s="7" t="s">
        <v>84</v>
      </c>
      <c r="K5" s="7" t="s">
        <v>81</v>
      </c>
      <c r="L5" s="8" t="s">
        <v>94</v>
      </c>
      <c r="M5" s="8" t="s">
        <v>95</v>
      </c>
      <c r="N5" s="8" t="s">
        <v>96</v>
      </c>
      <c r="O5" s="8" t="s">
        <v>112</v>
      </c>
      <c r="P5" s="8" t="s">
        <v>97</v>
      </c>
      <c r="Q5" s="25" t="s">
        <v>108</v>
      </c>
      <c r="R5" s="25" t="s">
        <v>111</v>
      </c>
      <c r="S5" s="25" t="s">
        <v>108</v>
      </c>
      <c r="T5" s="25" t="s">
        <v>111</v>
      </c>
      <c r="U5" s="25" t="s">
        <v>108</v>
      </c>
      <c r="V5" s="25" t="s">
        <v>111</v>
      </c>
      <c r="W5" s="8"/>
      <c r="X5" s="25" t="s">
        <v>108</v>
      </c>
      <c r="Y5" s="25" t="s">
        <v>111</v>
      </c>
      <c r="Z5" s="25" t="s">
        <v>108</v>
      </c>
      <c r="AA5" s="25" t="s">
        <v>111</v>
      </c>
      <c r="AB5" s="25" t="s">
        <v>108</v>
      </c>
      <c r="AC5" s="25" t="s">
        <v>111</v>
      </c>
      <c r="AD5" s="25" t="s">
        <v>108</v>
      </c>
      <c r="AE5" s="25" t="s">
        <v>111</v>
      </c>
      <c r="AF5" s="8"/>
      <c r="AG5" s="391"/>
    </row>
    <row r="6" spans="1:4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/>
      <c r="AE6" s="9"/>
      <c r="AF6" s="9">
        <v>30</v>
      </c>
      <c r="AG6" s="9">
        <v>31</v>
      </c>
    </row>
    <row r="7" spans="1:43" ht="39.75" customHeight="1">
      <c r="A7" s="26">
        <v>1</v>
      </c>
      <c r="B7" s="29" t="s">
        <v>169</v>
      </c>
      <c r="C7" s="325">
        <v>25.18</v>
      </c>
      <c r="D7" s="326"/>
      <c r="E7" s="326"/>
      <c r="F7" s="326"/>
      <c r="G7" s="327">
        <v>25.18</v>
      </c>
      <c r="H7" s="326"/>
      <c r="I7" s="326"/>
      <c r="J7" s="326"/>
      <c r="K7" s="326">
        <v>25.18</v>
      </c>
      <c r="L7" s="1"/>
      <c r="M7" s="1"/>
      <c r="N7" s="1"/>
      <c r="O7" s="1"/>
      <c r="P7" s="1"/>
      <c r="Q7" s="1">
        <f t="shared" ref="Q7:R11" si="0">U7</f>
        <v>3</v>
      </c>
      <c r="R7" s="1">
        <f t="shared" si="0"/>
        <v>328.5</v>
      </c>
      <c r="S7" s="1"/>
      <c r="T7" s="1"/>
      <c r="U7" s="1">
        <v>3</v>
      </c>
      <c r="V7" s="1">
        <v>328.5</v>
      </c>
      <c r="W7" s="1"/>
      <c r="X7" s="1">
        <f>Z7+AB7</f>
        <v>22</v>
      </c>
      <c r="Y7" s="48">
        <f>AA7+AC7</f>
        <v>373.9</v>
      </c>
      <c r="Z7" s="1">
        <v>22</v>
      </c>
      <c r="AA7" s="48">
        <v>373.9</v>
      </c>
      <c r="AB7" s="1"/>
      <c r="AC7" s="1"/>
      <c r="AD7" s="92"/>
      <c r="AE7" s="92"/>
      <c r="AF7" s="92"/>
      <c r="AG7" s="1">
        <v>25.172000000000001</v>
      </c>
      <c r="AH7" s="430" t="s">
        <v>785</v>
      </c>
      <c r="AI7" s="431"/>
      <c r="AJ7" s="431"/>
      <c r="AK7" s="431"/>
      <c r="AL7" s="431"/>
      <c r="AM7" s="431"/>
      <c r="AN7" s="431"/>
    </row>
    <row r="8" spans="1:43" ht="26.25" customHeight="1">
      <c r="A8" s="26">
        <v>2</v>
      </c>
      <c r="B8" s="91" t="s">
        <v>166</v>
      </c>
      <c r="C8" s="56">
        <v>17.5</v>
      </c>
      <c r="D8" s="1"/>
      <c r="E8" s="1"/>
      <c r="F8" s="1"/>
      <c r="G8" s="1"/>
      <c r="H8" s="1">
        <v>15.87</v>
      </c>
      <c r="I8" s="1"/>
      <c r="J8" s="1"/>
      <c r="K8" s="1">
        <v>15.51</v>
      </c>
      <c r="L8" s="1"/>
      <c r="M8" s="1">
        <v>0.36</v>
      </c>
      <c r="N8" s="1"/>
      <c r="O8" s="1">
        <v>1.63</v>
      </c>
      <c r="P8" s="1"/>
      <c r="Q8" s="1">
        <f t="shared" si="0"/>
        <v>1</v>
      </c>
      <c r="R8" s="1">
        <f t="shared" si="0"/>
        <v>22.87</v>
      </c>
      <c r="S8" s="1"/>
      <c r="T8" s="1"/>
      <c r="U8" s="1">
        <v>1</v>
      </c>
      <c r="V8" s="1">
        <v>22.87</v>
      </c>
      <c r="W8" s="1"/>
      <c r="X8" s="1">
        <f>Z8+AB8+AD8</f>
        <v>15</v>
      </c>
      <c r="Y8" s="1">
        <f>AA8+AC8+AE8</f>
        <v>204.3</v>
      </c>
      <c r="Z8" s="1">
        <v>9</v>
      </c>
      <c r="AA8" s="1">
        <v>113.8</v>
      </c>
      <c r="AB8" s="1">
        <v>2</v>
      </c>
      <c r="AC8" s="1">
        <v>41.3</v>
      </c>
      <c r="AD8" s="92">
        <v>4</v>
      </c>
      <c r="AE8" s="92">
        <v>49.2</v>
      </c>
      <c r="AF8" s="92"/>
      <c r="AG8" s="1">
        <v>13.49</v>
      </c>
      <c r="AH8" s="432" t="s">
        <v>719</v>
      </c>
      <c r="AI8" s="433"/>
      <c r="AJ8" s="433"/>
      <c r="AK8" s="433"/>
      <c r="AL8" s="433"/>
      <c r="AM8" s="433"/>
      <c r="AN8" s="433"/>
    </row>
    <row r="9" spans="1:43" ht="25.5" customHeight="1">
      <c r="A9" s="308">
        <v>3</v>
      </c>
      <c r="B9" s="8" t="s">
        <v>167</v>
      </c>
      <c r="C9" s="57">
        <v>25.15</v>
      </c>
      <c r="D9" s="7"/>
      <c r="E9" s="7"/>
      <c r="F9" s="7"/>
      <c r="G9" s="7"/>
      <c r="H9" s="7">
        <v>25.15</v>
      </c>
      <c r="I9" s="7"/>
      <c r="J9" s="7"/>
      <c r="K9" s="7">
        <v>25.15</v>
      </c>
      <c r="L9" s="7"/>
      <c r="M9" s="7"/>
      <c r="N9" s="7"/>
      <c r="O9" s="7"/>
      <c r="P9" s="7"/>
      <c r="Q9" s="1">
        <f t="shared" si="0"/>
        <v>1</v>
      </c>
      <c r="R9" s="1">
        <v>45.92</v>
      </c>
      <c r="S9" s="7"/>
      <c r="T9" s="7"/>
      <c r="U9" s="7">
        <v>1</v>
      </c>
      <c r="V9" s="7">
        <v>45.92</v>
      </c>
      <c r="W9" s="7"/>
      <c r="X9" s="284">
        <f>Z9+AB9+AD9</f>
        <v>24</v>
      </c>
      <c r="Y9" s="284">
        <f>AA9+AC9+AE9</f>
        <v>382.3</v>
      </c>
      <c r="Z9" s="285">
        <v>22</v>
      </c>
      <c r="AA9" s="285">
        <v>357.3</v>
      </c>
      <c r="AB9" s="7">
        <v>1</v>
      </c>
      <c r="AC9" s="7">
        <v>12</v>
      </c>
      <c r="AD9" s="93">
        <v>1</v>
      </c>
      <c r="AE9" s="93">
        <v>13</v>
      </c>
      <c r="AF9" s="93"/>
      <c r="AG9" s="7">
        <v>20.98</v>
      </c>
      <c r="AH9" s="432"/>
      <c r="AI9" s="433"/>
      <c r="AJ9" s="433"/>
      <c r="AK9" s="433"/>
      <c r="AL9" s="433"/>
      <c r="AM9" s="433"/>
      <c r="AN9" s="433"/>
      <c r="AO9" s="433"/>
      <c r="AP9" s="433"/>
      <c r="AQ9" s="433"/>
    </row>
    <row r="10" spans="1:43" ht="28.5" customHeight="1">
      <c r="A10" s="90">
        <v>4</v>
      </c>
      <c r="B10" s="279" t="s">
        <v>324</v>
      </c>
      <c r="C10" s="57">
        <f>H10</f>
        <v>12.81</v>
      </c>
      <c r="D10" s="7"/>
      <c r="E10" s="7"/>
      <c r="F10" s="7"/>
      <c r="G10" s="7"/>
      <c r="H10" s="7">
        <f>K10+M10</f>
        <v>12.81</v>
      </c>
      <c r="I10" s="7"/>
      <c r="J10" s="7"/>
      <c r="K10" s="7">
        <v>12.81</v>
      </c>
      <c r="L10" s="7"/>
      <c r="M10" s="7"/>
      <c r="N10" s="7"/>
      <c r="O10" s="7"/>
      <c r="P10" s="7"/>
      <c r="Q10" s="1">
        <f t="shared" si="0"/>
        <v>1</v>
      </c>
      <c r="R10" s="1">
        <f t="shared" si="0"/>
        <v>40.98</v>
      </c>
      <c r="S10" s="7"/>
      <c r="T10" s="7"/>
      <c r="U10" s="7">
        <v>1</v>
      </c>
      <c r="V10" s="7">
        <v>40.98</v>
      </c>
      <c r="W10" s="7"/>
      <c r="X10" s="1">
        <f t="shared" ref="X10:Y30" si="1">Z10+AB10</f>
        <v>12</v>
      </c>
      <c r="Y10" s="1">
        <f t="shared" si="1"/>
        <v>168.1</v>
      </c>
      <c r="Z10" s="7">
        <v>12</v>
      </c>
      <c r="AA10" s="7">
        <v>168.1</v>
      </c>
      <c r="AB10" s="7"/>
      <c r="AC10" s="7"/>
      <c r="AD10" s="93"/>
      <c r="AE10" s="93"/>
      <c r="AF10" s="93"/>
      <c r="AG10" s="7">
        <v>10.906000000000001</v>
      </c>
      <c r="AH10" s="427"/>
      <c r="AI10" s="428"/>
      <c r="AJ10" s="428"/>
      <c r="AK10" s="428"/>
      <c r="AL10" s="428"/>
      <c r="AM10" s="428"/>
      <c r="AN10" s="428"/>
    </row>
    <row r="11" spans="1:43" ht="32.25" customHeight="1">
      <c r="A11" s="26">
        <v>5</v>
      </c>
      <c r="B11" s="91" t="s">
        <v>325</v>
      </c>
      <c r="C11" s="56">
        <v>9.234</v>
      </c>
      <c r="D11" s="1"/>
      <c r="E11" s="1"/>
      <c r="F11" s="1"/>
      <c r="G11" s="1"/>
      <c r="H11" s="1">
        <v>9.234</v>
      </c>
      <c r="I11" s="1"/>
      <c r="J11" s="1"/>
      <c r="K11" s="1">
        <v>9.234</v>
      </c>
      <c r="L11" s="1"/>
      <c r="M11" s="1"/>
      <c r="N11" s="1"/>
      <c r="O11" s="1"/>
      <c r="P11" s="1"/>
      <c r="Q11" s="1">
        <f t="shared" si="0"/>
        <v>2</v>
      </c>
      <c r="R11" s="1">
        <f t="shared" si="0"/>
        <v>76.8</v>
      </c>
      <c r="S11" s="1"/>
      <c r="T11" s="1"/>
      <c r="U11" s="1">
        <v>2</v>
      </c>
      <c r="V11" s="1">
        <v>76.8</v>
      </c>
      <c r="W11" s="1"/>
      <c r="X11" s="1">
        <f t="shared" si="1"/>
        <v>8</v>
      </c>
      <c r="Y11" s="1">
        <f t="shared" si="1"/>
        <v>140.30000000000001</v>
      </c>
      <c r="Z11" s="1">
        <v>8</v>
      </c>
      <c r="AA11" s="1">
        <v>140.30000000000001</v>
      </c>
      <c r="AB11" s="1"/>
      <c r="AC11" s="1"/>
      <c r="AD11" s="1"/>
      <c r="AE11" s="1"/>
      <c r="AF11" s="1"/>
      <c r="AG11" s="1">
        <v>7.82</v>
      </c>
    </row>
    <row r="12" spans="1:43" ht="36.75" customHeight="1">
      <c r="A12" s="26">
        <v>6</v>
      </c>
      <c r="B12" s="91" t="s">
        <v>326</v>
      </c>
      <c r="C12" s="56">
        <v>13.622999999999999</v>
      </c>
      <c r="D12" s="1"/>
      <c r="E12" s="1"/>
      <c r="F12" s="1"/>
      <c r="G12" s="1"/>
      <c r="H12" s="1">
        <v>13.622999999999999</v>
      </c>
      <c r="I12" s="1"/>
      <c r="J12" s="1"/>
      <c r="K12" s="1">
        <v>13.622999999999999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1"/>
        <v>17</v>
      </c>
      <c r="Y12" s="1">
        <f t="shared" si="1"/>
        <v>249.85</v>
      </c>
      <c r="Z12" s="1">
        <v>17</v>
      </c>
      <c r="AA12" s="1">
        <v>249.85</v>
      </c>
      <c r="AB12" s="1"/>
      <c r="AC12" s="1"/>
      <c r="AD12" s="1"/>
      <c r="AE12" s="1"/>
      <c r="AF12" s="1"/>
      <c r="AG12" s="1">
        <v>12.08</v>
      </c>
      <c r="AH12" s="429"/>
      <c r="AI12" s="428"/>
      <c r="AJ12" s="428"/>
      <c r="AK12" s="428"/>
      <c r="AL12" s="428"/>
      <c r="AM12" s="428"/>
    </row>
    <row r="13" spans="1:43" ht="26.25" customHeight="1">
      <c r="A13" s="26">
        <v>7</v>
      </c>
      <c r="B13" s="91" t="s">
        <v>327</v>
      </c>
      <c r="C13" s="56">
        <v>3.2610000000000001</v>
      </c>
      <c r="D13" s="1"/>
      <c r="E13" s="1"/>
      <c r="F13" s="1"/>
      <c r="G13" s="1"/>
      <c r="H13" s="1">
        <v>3.2610000000000001</v>
      </c>
      <c r="I13" s="1"/>
      <c r="J13" s="1"/>
      <c r="K13" s="1"/>
      <c r="L13" s="1">
        <v>2</v>
      </c>
      <c r="M13" s="1">
        <v>1.2609999999999999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f t="shared" si="1"/>
        <v>1</v>
      </c>
      <c r="Y13" s="1">
        <f t="shared" si="1"/>
        <v>48</v>
      </c>
      <c r="Z13" s="1">
        <v>1</v>
      </c>
      <c r="AA13" s="1">
        <v>48</v>
      </c>
      <c r="AB13" s="1"/>
      <c r="AC13" s="1"/>
      <c r="AD13" s="1"/>
      <c r="AE13" s="1"/>
      <c r="AF13" s="1"/>
      <c r="AG13" s="1">
        <v>2.72</v>
      </c>
    </row>
    <row r="14" spans="1:43" ht="25.5" customHeight="1">
      <c r="A14" s="26">
        <v>8</v>
      </c>
      <c r="B14" s="91" t="s">
        <v>328</v>
      </c>
      <c r="C14" s="56">
        <v>1.782</v>
      </c>
      <c r="D14" s="1"/>
      <c r="E14" s="1"/>
      <c r="F14" s="1"/>
      <c r="G14" s="1"/>
      <c r="H14" s="1">
        <v>1.782</v>
      </c>
      <c r="I14" s="1"/>
      <c r="J14" s="1"/>
      <c r="K14" s="1"/>
      <c r="L14" s="1">
        <v>1.782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1"/>
        <v>3</v>
      </c>
      <c r="Y14" s="1">
        <f t="shared" si="1"/>
        <v>46.3</v>
      </c>
      <c r="Z14" s="1">
        <v>3</v>
      </c>
      <c r="AA14" s="1">
        <v>46.3</v>
      </c>
      <c r="AB14" s="1"/>
      <c r="AC14" s="1"/>
      <c r="AD14" s="1"/>
      <c r="AE14" s="1"/>
      <c r="AF14" s="1"/>
      <c r="AG14" s="1">
        <v>1.5</v>
      </c>
    </row>
    <row r="15" spans="1:43" ht="45" customHeight="1">
      <c r="A15" s="26">
        <v>9</v>
      </c>
      <c r="B15" s="262" t="s">
        <v>329</v>
      </c>
      <c r="C15" s="56">
        <v>1.4</v>
      </c>
      <c r="D15" s="1"/>
      <c r="E15" s="1"/>
      <c r="F15" s="1"/>
      <c r="G15" s="1"/>
      <c r="H15" s="1">
        <v>1.4</v>
      </c>
      <c r="I15" s="1"/>
      <c r="J15" s="1"/>
      <c r="K15" s="1"/>
      <c r="L15" s="1"/>
      <c r="M15" s="1">
        <v>1.4</v>
      </c>
      <c r="N15" s="1"/>
      <c r="O15" s="1"/>
      <c r="P15" s="1"/>
      <c r="Q15" s="1">
        <f>U15</f>
        <v>1</v>
      </c>
      <c r="R15" s="31">
        <f>V15</f>
        <v>27.84</v>
      </c>
      <c r="S15" s="1"/>
      <c r="T15" s="1"/>
      <c r="U15" s="1">
        <v>1</v>
      </c>
      <c r="V15" s="31">
        <v>27.84</v>
      </c>
      <c r="W15" s="1"/>
      <c r="X15" s="1">
        <f t="shared" si="1"/>
        <v>1</v>
      </c>
      <c r="Y15" s="1">
        <f t="shared" si="1"/>
        <v>10.1</v>
      </c>
      <c r="Z15" s="1">
        <v>1</v>
      </c>
      <c r="AA15" s="1">
        <v>10.1</v>
      </c>
      <c r="AB15" s="1"/>
      <c r="AC15" s="1"/>
      <c r="AD15" s="1"/>
      <c r="AE15" s="1"/>
      <c r="AF15" s="1"/>
      <c r="AG15" s="1">
        <v>1.19</v>
      </c>
      <c r="AH15" s="427" t="s">
        <v>831</v>
      </c>
      <c r="AI15" s="428"/>
      <c r="AJ15" s="428"/>
      <c r="AK15" s="428"/>
      <c r="AL15" s="428"/>
      <c r="AM15" s="428"/>
      <c r="AN15" s="428"/>
    </row>
    <row r="16" spans="1:43" ht="44.25" customHeight="1">
      <c r="A16" s="26">
        <v>10</v>
      </c>
      <c r="B16" s="91" t="s">
        <v>330</v>
      </c>
      <c r="C16" s="56">
        <v>3.6030000000000002</v>
      </c>
      <c r="D16" s="1"/>
      <c r="E16" s="1"/>
      <c r="F16" s="1"/>
      <c r="G16" s="1"/>
      <c r="H16" s="1">
        <v>3.6030000000000002</v>
      </c>
      <c r="I16" s="1"/>
      <c r="J16" s="1"/>
      <c r="K16" s="1">
        <v>3.6030000000000002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1"/>
        <v>3</v>
      </c>
      <c r="Y16" s="1">
        <f t="shared" si="1"/>
        <v>45</v>
      </c>
      <c r="Z16" s="1">
        <v>3</v>
      </c>
      <c r="AA16" s="1">
        <v>45</v>
      </c>
      <c r="AB16" s="1"/>
      <c r="AC16" s="1"/>
      <c r="AD16" s="1"/>
      <c r="AE16" s="1"/>
      <c r="AF16" s="1"/>
      <c r="AG16" s="1">
        <v>3.14</v>
      </c>
      <c r="AH16" s="427" t="s">
        <v>771</v>
      </c>
      <c r="AI16" s="428"/>
      <c r="AJ16" s="428"/>
      <c r="AK16" s="428"/>
      <c r="AL16" s="428"/>
    </row>
    <row r="17" spans="1:40" ht="42" customHeight="1">
      <c r="A17" s="26">
        <v>11</v>
      </c>
      <c r="B17" s="91" t="s">
        <v>331</v>
      </c>
      <c r="C17" s="149">
        <v>0.2</v>
      </c>
      <c r="D17" s="48"/>
      <c r="E17" s="48"/>
      <c r="F17" s="48"/>
      <c r="G17" s="48"/>
      <c r="H17" s="48">
        <v>0.2</v>
      </c>
      <c r="I17" s="48"/>
      <c r="J17" s="48"/>
      <c r="K17" s="48"/>
      <c r="L17" s="48"/>
      <c r="M17" s="48">
        <v>0.2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1"/>
        <v>8</v>
      </c>
      <c r="Y17" s="1">
        <f t="shared" si="1"/>
        <v>70.849999999999994</v>
      </c>
      <c r="Z17" s="1">
        <v>7</v>
      </c>
      <c r="AA17" s="1">
        <v>59.45</v>
      </c>
      <c r="AB17" s="1">
        <v>1</v>
      </c>
      <c r="AC17" s="1">
        <v>11.4</v>
      </c>
      <c r="AD17" s="1"/>
      <c r="AE17" s="1"/>
      <c r="AF17" s="1"/>
      <c r="AG17" s="1">
        <v>0.17</v>
      </c>
      <c r="AH17" s="189"/>
    </row>
    <row r="18" spans="1:40" ht="37.5" customHeight="1">
      <c r="A18" s="26">
        <v>12</v>
      </c>
      <c r="B18" s="91" t="s">
        <v>598</v>
      </c>
      <c r="C18" s="56">
        <v>3.0990000000000002</v>
      </c>
      <c r="D18" s="1"/>
      <c r="E18" s="1"/>
      <c r="F18" s="1"/>
      <c r="G18" s="1"/>
      <c r="H18" s="1">
        <v>3.0990000000000002</v>
      </c>
      <c r="I18" s="1"/>
      <c r="J18" s="1"/>
      <c r="K18" s="1"/>
      <c r="L18" s="1"/>
      <c r="M18" s="1">
        <v>3.0990000000000002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2.85</v>
      </c>
    </row>
    <row r="19" spans="1:40" ht="44.25" customHeight="1">
      <c r="A19" s="26">
        <v>13</v>
      </c>
      <c r="B19" s="91" t="s">
        <v>599</v>
      </c>
      <c r="C19" s="56">
        <v>2.952</v>
      </c>
      <c r="D19" s="1"/>
      <c r="E19" s="1"/>
      <c r="F19" s="1"/>
      <c r="G19" s="1"/>
      <c r="H19" s="1">
        <v>2.952</v>
      </c>
      <c r="I19" s="1"/>
      <c r="J19" s="1"/>
      <c r="K19" s="1"/>
      <c r="L19" s="1"/>
      <c r="M19" s="1">
        <v>2.952</v>
      </c>
      <c r="N19" s="1"/>
      <c r="O19" s="1"/>
      <c r="P19" s="1"/>
      <c r="Q19" s="1">
        <f>U19</f>
        <v>1</v>
      </c>
      <c r="R19" s="1">
        <v>59.2</v>
      </c>
      <c r="S19" s="1"/>
      <c r="T19" s="1"/>
      <c r="U19" s="1">
        <v>1</v>
      </c>
      <c r="V19" s="1">
        <v>59.2</v>
      </c>
      <c r="W19" s="1"/>
      <c r="X19" s="1">
        <f t="shared" si="1"/>
        <v>1</v>
      </c>
      <c r="Y19" s="1">
        <f t="shared" si="1"/>
        <v>11.6</v>
      </c>
      <c r="Z19" s="1">
        <v>1</v>
      </c>
      <c r="AA19" s="1">
        <v>11.6</v>
      </c>
      <c r="AB19" s="1"/>
      <c r="AC19" s="1"/>
      <c r="AD19" s="1"/>
      <c r="AE19" s="1"/>
      <c r="AF19" s="1"/>
      <c r="AG19" s="1">
        <v>2.59</v>
      </c>
    </row>
    <row r="20" spans="1:40" ht="38.25" customHeight="1">
      <c r="A20" s="26">
        <v>14</v>
      </c>
      <c r="B20" s="262" t="s">
        <v>600</v>
      </c>
      <c r="C20" s="56">
        <v>9.1259999999999994</v>
      </c>
      <c r="D20" s="1"/>
      <c r="E20" s="1"/>
      <c r="F20" s="1"/>
      <c r="G20" s="1"/>
      <c r="H20" s="1">
        <v>9.1259999999999994</v>
      </c>
      <c r="I20" s="1"/>
      <c r="J20" s="1"/>
      <c r="K20" s="1">
        <v>9.1259999999999994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1"/>
        <v>12</v>
      </c>
      <c r="Y20" s="1">
        <f t="shared" si="1"/>
        <v>178.2</v>
      </c>
      <c r="Z20" s="1">
        <v>12</v>
      </c>
      <c r="AA20" s="1">
        <v>178.2</v>
      </c>
      <c r="AB20" s="1"/>
      <c r="AC20" s="1"/>
      <c r="AD20" s="1"/>
      <c r="AE20" s="1"/>
      <c r="AF20" s="1"/>
      <c r="AG20" s="1">
        <v>8.08</v>
      </c>
      <c r="AH20" s="427" t="s">
        <v>775</v>
      </c>
      <c r="AI20" s="428"/>
      <c r="AJ20" s="428"/>
      <c r="AK20" s="428"/>
      <c r="AL20" s="428"/>
      <c r="AM20" s="428"/>
      <c r="AN20" s="258"/>
    </row>
    <row r="21" spans="1:40" ht="47.25" customHeight="1">
      <c r="A21" s="26">
        <v>15</v>
      </c>
      <c r="B21" s="311" t="s">
        <v>601</v>
      </c>
      <c r="C21" s="56">
        <v>4.718</v>
      </c>
      <c r="D21" s="1"/>
      <c r="E21" s="1"/>
      <c r="F21" s="1"/>
      <c r="G21" s="1"/>
      <c r="H21" s="1">
        <v>4.718</v>
      </c>
      <c r="I21" s="1"/>
      <c r="J21" s="1"/>
      <c r="K21" s="1">
        <v>4.718</v>
      </c>
      <c r="L21" s="1"/>
      <c r="M21" s="1"/>
      <c r="N21" s="1"/>
      <c r="O21" s="1"/>
      <c r="P21" s="1"/>
      <c r="Q21" s="1">
        <f>U21</f>
        <v>1</v>
      </c>
      <c r="R21" s="51">
        <f>V21</f>
        <v>68.209999999999994</v>
      </c>
      <c r="S21" s="1"/>
      <c r="T21" s="1"/>
      <c r="U21" s="1">
        <v>1</v>
      </c>
      <c r="V21" s="51">
        <v>68.209999999999994</v>
      </c>
      <c r="W21" s="1"/>
      <c r="X21" s="1">
        <f t="shared" si="1"/>
        <v>1</v>
      </c>
      <c r="Y21" s="1">
        <f t="shared" si="1"/>
        <v>16.8</v>
      </c>
      <c r="Z21" s="1">
        <v>1</v>
      </c>
      <c r="AA21" s="1">
        <v>16.8</v>
      </c>
      <c r="AB21" s="1"/>
      <c r="AC21" s="1"/>
      <c r="AD21" s="1"/>
      <c r="AE21" s="1"/>
      <c r="AF21" s="1"/>
      <c r="AG21" s="1">
        <v>4.17</v>
      </c>
    </row>
    <row r="22" spans="1:40" ht="44.25" customHeight="1">
      <c r="A22" s="26">
        <v>16</v>
      </c>
      <c r="B22" s="91" t="s">
        <v>602</v>
      </c>
      <c r="C22" s="56">
        <v>1.333</v>
      </c>
      <c r="D22" s="1"/>
      <c r="E22" s="1"/>
      <c r="F22" s="1"/>
      <c r="G22" s="1"/>
      <c r="H22" s="1">
        <v>1.333</v>
      </c>
      <c r="I22" s="1"/>
      <c r="J22" s="1"/>
      <c r="K22" s="1">
        <v>1.333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1"/>
        <v>2</v>
      </c>
      <c r="Y22" s="1">
        <f t="shared" si="1"/>
        <v>28.1</v>
      </c>
      <c r="Z22" s="1">
        <v>1</v>
      </c>
      <c r="AA22" s="1">
        <v>15.6</v>
      </c>
      <c r="AB22" s="1">
        <v>1</v>
      </c>
      <c r="AC22" s="1">
        <v>12.5</v>
      </c>
      <c r="AD22" s="1"/>
      <c r="AE22" s="1"/>
      <c r="AF22" s="1"/>
      <c r="AG22" s="1">
        <v>1.1000000000000001</v>
      </c>
    </row>
    <row r="23" spans="1:40" ht="42.75" customHeight="1">
      <c r="A23" s="26">
        <v>17</v>
      </c>
      <c r="B23" s="91" t="s">
        <v>603</v>
      </c>
      <c r="C23" s="56">
        <v>2.0470000000000002</v>
      </c>
      <c r="D23" s="1"/>
      <c r="E23" s="1"/>
      <c r="F23" s="1"/>
      <c r="G23" s="1"/>
      <c r="H23" s="1">
        <v>2.0470000000000002</v>
      </c>
      <c r="I23" s="1"/>
      <c r="J23" s="1"/>
      <c r="K23" s="1">
        <v>2.0470000000000002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1"/>
        <v>1</v>
      </c>
      <c r="Y23" s="1">
        <f t="shared" si="1"/>
        <v>12.3</v>
      </c>
      <c r="Z23" s="1">
        <v>1</v>
      </c>
      <c r="AA23" s="1">
        <v>12.3</v>
      </c>
      <c r="AB23" s="1"/>
      <c r="AC23" s="1"/>
      <c r="AD23" s="1"/>
      <c r="AE23" s="1"/>
      <c r="AF23" s="1"/>
      <c r="AG23" s="1">
        <v>1.7</v>
      </c>
    </row>
    <row r="24" spans="1:40" ht="45" customHeight="1">
      <c r="A24" s="26">
        <v>18</v>
      </c>
      <c r="B24" s="91" t="s">
        <v>604</v>
      </c>
      <c r="C24" s="56">
        <v>0.96</v>
      </c>
      <c r="D24" s="1"/>
      <c r="E24" s="1"/>
      <c r="F24" s="1"/>
      <c r="G24" s="1"/>
      <c r="H24" s="1">
        <v>0.96</v>
      </c>
      <c r="I24" s="1"/>
      <c r="J24" s="1"/>
      <c r="K24" s="1"/>
      <c r="L24" s="1">
        <v>0.96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1"/>
        <v>1</v>
      </c>
      <c r="Y24" s="1">
        <f t="shared" si="1"/>
        <v>10.199999999999999</v>
      </c>
      <c r="Z24" s="1">
        <v>1</v>
      </c>
      <c r="AA24" s="1">
        <v>10.199999999999999</v>
      </c>
      <c r="AB24" s="1"/>
      <c r="AC24" s="1"/>
      <c r="AD24" s="1"/>
      <c r="AE24" s="1"/>
      <c r="AF24" s="1"/>
      <c r="AG24" s="1">
        <v>0.76</v>
      </c>
    </row>
    <row r="25" spans="1:40" ht="45" customHeight="1">
      <c r="A25" s="26">
        <v>19</v>
      </c>
      <c r="B25" s="91" t="s">
        <v>605</v>
      </c>
      <c r="C25" s="56">
        <v>3.3239999999999998</v>
      </c>
      <c r="D25" s="1"/>
      <c r="E25" s="1"/>
      <c r="F25" s="1"/>
      <c r="G25" s="1"/>
      <c r="H25" s="1">
        <v>3.3239999999999998</v>
      </c>
      <c r="I25" s="1"/>
      <c r="J25" s="1"/>
      <c r="K25" s="1">
        <v>3</v>
      </c>
      <c r="L25" s="1"/>
      <c r="M25" s="1">
        <v>0.32400000000000001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1"/>
        <v>2</v>
      </c>
      <c r="Y25" s="1">
        <f t="shared" si="1"/>
        <v>27.6</v>
      </c>
      <c r="Z25" s="1">
        <v>2</v>
      </c>
      <c r="AA25" s="1">
        <v>27.6</v>
      </c>
      <c r="AB25" s="1"/>
      <c r="AC25" s="1"/>
      <c r="AD25" s="1"/>
      <c r="AE25" s="1"/>
      <c r="AF25" s="1"/>
      <c r="AG25" s="1">
        <v>2.85</v>
      </c>
    </row>
    <row r="26" spans="1:40" ht="47.25" customHeight="1">
      <c r="A26" s="26">
        <v>20</v>
      </c>
      <c r="B26" s="91" t="s">
        <v>606</v>
      </c>
      <c r="C26" s="56">
        <v>4.4359999999999999</v>
      </c>
      <c r="D26" s="1"/>
      <c r="E26" s="1"/>
      <c r="F26" s="1"/>
      <c r="G26" s="1"/>
      <c r="H26" s="1">
        <v>4.4359999999999999</v>
      </c>
      <c r="I26" s="1"/>
      <c r="J26" s="1"/>
      <c r="K26" s="1">
        <v>4.4359999999999999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1"/>
        <v>3</v>
      </c>
      <c r="Y26" s="1">
        <f t="shared" si="1"/>
        <v>37.200000000000003</v>
      </c>
      <c r="Z26" s="1">
        <v>3</v>
      </c>
      <c r="AA26" s="1">
        <v>37.200000000000003</v>
      </c>
      <c r="AB26" s="1"/>
      <c r="AC26" s="1"/>
      <c r="AD26" s="1"/>
      <c r="AE26" s="1"/>
      <c r="AF26" s="1"/>
      <c r="AG26" s="1">
        <v>3.82</v>
      </c>
    </row>
    <row r="27" spans="1:40" ht="39.75" customHeight="1">
      <c r="A27" s="26">
        <v>21</v>
      </c>
      <c r="B27" s="91" t="s">
        <v>607</v>
      </c>
      <c r="C27" s="56">
        <v>3.036</v>
      </c>
      <c r="D27" s="1"/>
      <c r="E27" s="1"/>
      <c r="F27" s="1"/>
      <c r="G27" s="1"/>
      <c r="H27" s="1">
        <v>3.036</v>
      </c>
      <c r="I27" s="1"/>
      <c r="J27" s="1"/>
      <c r="K27" s="1"/>
      <c r="L27" s="1">
        <v>3.036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1"/>
        <v>4</v>
      </c>
      <c r="Y27" s="1">
        <f t="shared" si="1"/>
        <v>44.3</v>
      </c>
      <c r="Z27" s="1">
        <v>4</v>
      </c>
      <c r="AA27" s="1">
        <v>44.3</v>
      </c>
      <c r="AB27" s="1"/>
      <c r="AC27" s="1"/>
      <c r="AD27" s="1"/>
      <c r="AE27" s="1"/>
      <c r="AF27" s="1"/>
      <c r="AG27" s="1">
        <v>2.5499999999999998</v>
      </c>
    </row>
    <row r="28" spans="1:40" ht="47.25" customHeight="1">
      <c r="A28" s="26">
        <v>22</v>
      </c>
      <c r="B28" s="91" t="s">
        <v>608</v>
      </c>
      <c r="C28" s="56">
        <v>0.25</v>
      </c>
      <c r="D28" s="1"/>
      <c r="E28" s="1"/>
      <c r="F28" s="1"/>
      <c r="G28" s="1"/>
      <c r="H28" s="1">
        <v>0.25</v>
      </c>
      <c r="I28" s="1"/>
      <c r="J28" s="1"/>
      <c r="K28" s="1">
        <v>0.25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0.21</v>
      </c>
    </row>
    <row r="29" spans="1:40" ht="40.5" customHeight="1">
      <c r="A29" s="26">
        <v>23</v>
      </c>
      <c r="B29" s="91" t="s">
        <v>608</v>
      </c>
      <c r="C29" s="56">
        <v>1.2949999999999999</v>
      </c>
      <c r="D29" s="1"/>
      <c r="E29" s="1"/>
      <c r="F29" s="1"/>
      <c r="G29" s="1"/>
      <c r="H29" s="1">
        <v>1.2949999999999999</v>
      </c>
      <c r="I29" s="1"/>
      <c r="J29" s="1"/>
      <c r="K29" s="1">
        <v>1.2949999999999999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1.19</v>
      </c>
    </row>
    <row r="30" spans="1:40" ht="53.25" customHeight="1">
      <c r="A30" s="26">
        <v>24</v>
      </c>
      <c r="B30" s="91" t="s">
        <v>332</v>
      </c>
      <c r="C30" s="56">
        <v>2.702</v>
      </c>
      <c r="D30" s="1"/>
      <c r="E30" s="1"/>
      <c r="F30" s="1"/>
      <c r="G30" s="1"/>
      <c r="H30" s="1">
        <v>2.702</v>
      </c>
      <c r="I30" s="1"/>
      <c r="J30" s="1"/>
      <c r="K30" s="1">
        <v>2.702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 t="shared" si="1"/>
        <v>2</v>
      </c>
      <c r="Y30" s="1">
        <f t="shared" si="1"/>
        <v>46.7</v>
      </c>
      <c r="Z30" s="1">
        <v>1</v>
      </c>
      <c r="AA30" s="1">
        <v>13.9</v>
      </c>
      <c r="AB30" s="1">
        <v>1</v>
      </c>
      <c r="AC30" s="1">
        <v>32.799999999999997</v>
      </c>
      <c r="AD30" s="1"/>
      <c r="AE30" s="1"/>
      <c r="AF30" s="1"/>
      <c r="AG30" s="1">
        <v>1.57</v>
      </c>
      <c r="AH30" s="427"/>
      <c r="AI30" s="428"/>
      <c r="AJ30" s="428"/>
      <c r="AK30" s="428"/>
    </row>
    <row r="31" spans="1:40">
      <c r="A31" s="1"/>
      <c r="B31" s="91" t="s">
        <v>102</v>
      </c>
      <c r="C31" s="1">
        <f>SUM(C7:C30)</f>
        <v>153.02099999999999</v>
      </c>
      <c r="D31" s="1">
        <f>SUM(D7:D30)</f>
        <v>0</v>
      </c>
      <c r="E31" s="1"/>
      <c r="F31" s="1"/>
      <c r="G31" s="48">
        <f>SUM(G7:G30)</f>
        <v>25.18</v>
      </c>
      <c r="H31" s="1">
        <f>SUM(H7:H30)</f>
        <v>126.211</v>
      </c>
      <c r="I31" s="1"/>
      <c r="J31" s="1"/>
      <c r="K31" s="48">
        <f>SUM(K7:K30)</f>
        <v>134.017</v>
      </c>
      <c r="L31" s="1">
        <f>SUM(L7:L30)</f>
        <v>7.7779999999999996</v>
      </c>
      <c r="M31" s="1">
        <f>SUM(M7:M30)</f>
        <v>9.5960000000000001</v>
      </c>
      <c r="N31" s="1"/>
      <c r="O31" s="48">
        <f>SUM(O7:O30)</f>
        <v>1.63</v>
      </c>
      <c r="P31" s="1"/>
      <c r="Q31" s="1">
        <f>SUM(Q7:Q30)</f>
        <v>11</v>
      </c>
      <c r="R31" s="1">
        <f>SUM(R7:R30)</f>
        <v>670.32</v>
      </c>
      <c r="S31" s="1"/>
      <c r="T31" s="1"/>
      <c r="U31" s="1">
        <f>SUM(U7:U30)</f>
        <v>11</v>
      </c>
      <c r="V31" s="1">
        <f>SUM(V7:V30)</f>
        <v>670.32</v>
      </c>
      <c r="W31" s="1"/>
      <c r="X31" s="1">
        <f t="shared" ref="X31:AG31" si="2">SUM(X7:X30)</f>
        <v>143</v>
      </c>
      <c r="Y31" s="1">
        <f t="shared" si="2"/>
        <v>2152</v>
      </c>
      <c r="Z31" s="1">
        <f t="shared" si="2"/>
        <v>132</v>
      </c>
      <c r="AA31" s="1">
        <f t="shared" si="2"/>
        <v>1979.8</v>
      </c>
      <c r="AB31" s="1">
        <f t="shared" si="2"/>
        <v>6</v>
      </c>
      <c r="AC31" s="1">
        <f t="shared" si="2"/>
        <v>110</v>
      </c>
      <c r="AD31" s="1">
        <f>SUM(AD7:AD30)</f>
        <v>5</v>
      </c>
      <c r="AE31" s="1">
        <f>SUM(AE7:AE30)</f>
        <v>62.2</v>
      </c>
      <c r="AF31" s="1"/>
      <c r="AG31" s="1">
        <f t="shared" si="2"/>
        <v>132.608</v>
      </c>
    </row>
  </sheetData>
  <mergeCells count="28">
    <mergeCell ref="A3:A5"/>
    <mergeCell ref="B3:B5"/>
    <mergeCell ref="C3:D3"/>
    <mergeCell ref="E3:I3"/>
    <mergeCell ref="J3:P3"/>
    <mergeCell ref="D4:D5"/>
    <mergeCell ref="J4:L4"/>
    <mergeCell ref="M4:N4"/>
    <mergeCell ref="O4:P4"/>
    <mergeCell ref="S4:T4"/>
    <mergeCell ref="U4:V4"/>
    <mergeCell ref="X4:Y4"/>
    <mergeCell ref="Q3:W3"/>
    <mergeCell ref="Q4:R4"/>
    <mergeCell ref="AH30:AK30"/>
    <mergeCell ref="AH12:AM12"/>
    <mergeCell ref="Z4:AA4"/>
    <mergeCell ref="AB4:AC4"/>
    <mergeCell ref="X3:AF3"/>
    <mergeCell ref="AG3:AG5"/>
    <mergeCell ref="AH7:AN7"/>
    <mergeCell ref="AH10:AN10"/>
    <mergeCell ref="AH9:AQ9"/>
    <mergeCell ref="AH8:AN8"/>
    <mergeCell ref="AD4:AE4"/>
    <mergeCell ref="AH16:AL16"/>
    <mergeCell ref="AH20:AM20"/>
    <mergeCell ref="AH15:AN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2"/>
  <sheetViews>
    <sheetView topLeftCell="A25" zoomScale="120" zoomScaleNormal="120" workbookViewId="0">
      <selection activeCell="AG13" sqref="AG13"/>
    </sheetView>
  </sheetViews>
  <sheetFormatPr defaultRowHeight="12.75"/>
  <cols>
    <col min="1" max="1" width="3.5703125" style="2" customWidth="1"/>
    <col min="2" max="2" width="23" style="2" customWidth="1"/>
    <col min="3" max="3" width="7.5703125" style="2" customWidth="1"/>
    <col min="4" max="4" width="4.7109375" style="2" customWidth="1"/>
    <col min="5" max="5" width="1.85546875" style="2" bestFit="1" customWidth="1"/>
    <col min="6" max="6" width="2.140625" style="2" bestFit="1" customWidth="1"/>
    <col min="7" max="7" width="5.7109375" style="2" bestFit="1" customWidth="1"/>
    <col min="8" max="8" width="6.5703125" style="2" bestFit="1" customWidth="1"/>
    <col min="9" max="9" width="4.42578125" style="2" customWidth="1"/>
    <col min="10" max="10" width="3.140625" style="2" customWidth="1"/>
    <col min="11" max="11" width="5.5703125" style="2" customWidth="1"/>
    <col min="12" max="14" width="6.140625" style="2" customWidth="1"/>
    <col min="15" max="15" width="3" style="2" customWidth="1"/>
    <col min="16" max="16" width="3.42578125" style="2" customWidth="1"/>
    <col min="17" max="17" width="3" style="2" bestFit="1" customWidth="1"/>
    <col min="18" max="18" width="5.7109375" style="2" customWidth="1"/>
    <col min="19" max="19" width="3.140625" style="2" customWidth="1"/>
    <col min="20" max="20" width="3.7109375" style="2" customWidth="1"/>
    <col min="21" max="21" width="3" style="2" bestFit="1" customWidth="1"/>
    <col min="22" max="22" width="5.42578125" style="2" customWidth="1"/>
    <col min="23" max="23" width="3.28515625" style="2" customWidth="1"/>
    <col min="24" max="24" width="4" style="2" customWidth="1"/>
    <col min="25" max="25" width="5.7109375" style="2" customWidth="1"/>
    <col min="26" max="26" width="6.42578125" style="2" customWidth="1"/>
    <col min="27" max="27" width="5.85546875" style="2" customWidth="1"/>
    <col min="28" max="28" width="3" style="2" customWidth="1"/>
    <col min="29" max="29" width="6.5703125" style="2" customWidth="1"/>
    <col min="30" max="31" width="5.5703125" style="2" customWidth="1"/>
    <col min="32" max="32" width="5.85546875" style="2" customWidth="1"/>
    <col min="33" max="33" width="66" style="2" customWidth="1"/>
    <col min="34" max="16384" width="9.140625" style="2"/>
  </cols>
  <sheetData>
    <row r="1" spans="1:33">
      <c r="A1" s="2" t="s">
        <v>73</v>
      </c>
    </row>
    <row r="2" spans="1:33" ht="15">
      <c r="AF2" s="10" t="s">
        <v>115</v>
      </c>
    </row>
    <row r="3" spans="1:33">
      <c r="A3" s="2" t="s">
        <v>73</v>
      </c>
    </row>
    <row r="4" spans="1:33" ht="15">
      <c r="A4" s="5" t="s">
        <v>696</v>
      </c>
    </row>
    <row r="5" spans="1:33">
      <c r="A5" s="2" t="s">
        <v>73</v>
      </c>
    </row>
    <row r="6" spans="1:33" s="6" customFormat="1" ht="22.5" customHeight="1">
      <c r="A6" s="389" t="s">
        <v>85</v>
      </c>
      <c r="B6" s="399" t="s">
        <v>80</v>
      </c>
      <c r="C6" s="397" t="s">
        <v>118</v>
      </c>
      <c r="D6" s="398"/>
      <c r="E6" s="394" t="s">
        <v>86</v>
      </c>
      <c r="F6" s="395"/>
      <c r="G6" s="395"/>
      <c r="H6" s="395"/>
      <c r="I6" s="396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394" t="s">
        <v>89</v>
      </c>
      <c r="Y6" s="395"/>
      <c r="Z6" s="395"/>
      <c r="AA6" s="395"/>
      <c r="AB6" s="395"/>
      <c r="AC6" s="395"/>
      <c r="AD6" s="395"/>
      <c r="AE6" s="396"/>
      <c r="AF6" s="389" t="s">
        <v>110</v>
      </c>
    </row>
    <row r="7" spans="1:33" ht="56.2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101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454</v>
      </c>
      <c r="AC7" s="398"/>
      <c r="AD7" s="435" t="s">
        <v>424</v>
      </c>
      <c r="AE7" s="435"/>
      <c r="AF7" s="390"/>
      <c r="AG7" s="6"/>
    </row>
    <row r="8" spans="1:33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82</v>
      </c>
      <c r="P8" s="8" t="s">
        <v>97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274" t="s">
        <v>108</v>
      </c>
      <c r="AE8" s="274" t="s">
        <v>111</v>
      </c>
      <c r="AF8" s="391"/>
      <c r="AG8" s="6"/>
    </row>
    <row r="9" spans="1:33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/>
      <c r="AF9" s="9">
        <v>31</v>
      </c>
      <c r="AG9" s="33"/>
    </row>
    <row r="10" spans="1:33" ht="36" customHeight="1">
      <c r="A10" s="11">
        <v>1</v>
      </c>
      <c r="B10" s="158" t="s">
        <v>447</v>
      </c>
      <c r="C10" s="168">
        <f>G10</f>
        <v>16.52</v>
      </c>
      <c r="D10" s="7"/>
      <c r="E10" s="7"/>
      <c r="F10" s="7"/>
      <c r="G10" s="7">
        <f>K10</f>
        <v>16.52</v>
      </c>
      <c r="H10" s="7"/>
      <c r="I10" s="7"/>
      <c r="J10" s="7"/>
      <c r="K10" s="7">
        <v>16.52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>
        <f>Z10+AB10</f>
        <v>16</v>
      </c>
      <c r="Y10" s="7">
        <f>AA10+AC10</f>
        <v>239.06</v>
      </c>
      <c r="Z10" s="7">
        <v>16</v>
      </c>
      <c r="AA10" s="7">
        <v>239.06</v>
      </c>
      <c r="AB10" s="7"/>
      <c r="AC10" s="7"/>
      <c r="AD10" s="7"/>
      <c r="AE10" s="7"/>
      <c r="AF10" s="7">
        <v>16.62</v>
      </c>
      <c r="AG10" s="215"/>
    </row>
    <row r="11" spans="1:33" ht="51">
      <c r="A11" s="26">
        <v>2</v>
      </c>
      <c r="B11" s="157" t="s">
        <v>178</v>
      </c>
      <c r="C11" s="160">
        <f>G11+H11</f>
        <v>10.34</v>
      </c>
      <c r="D11" s="26"/>
      <c r="E11" s="26"/>
      <c r="F11" s="26"/>
      <c r="G11" s="26">
        <v>3</v>
      </c>
      <c r="H11" s="26">
        <f>7.34</f>
        <v>7.34</v>
      </c>
      <c r="I11" s="26"/>
      <c r="J11" s="26"/>
      <c r="K11" s="26">
        <f>9+1.34</f>
        <v>10.34</v>
      </c>
      <c r="L11" s="26"/>
      <c r="M11" s="26"/>
      <c r="N11" s="26"/>
      <c r="O11" s="26"/>
      <c r="P11" s="26"/>
      <c r="Q11" s="26">
        <f>U11</f>
        <v>2</v>
      </c>
      <c r="R11" s="26">
        <v>61.72</v>
      </c>
      <c r="S11" s="26"/>
      <c r="T11" s="26"/>
      <c r="U11" s="26">
        <v>2</v>
      </c>
      <c r="V11" s="26">
        <v>61.72</v>
      </c>
      <c r="W11" s="26"/>
      <c r="X11" s="357">
        <f>Z11+AB11+AD11</f>
        <v>11</v>
      </c>
      <c r="Y11" s="357">
        <f>AA11+AC11+AE11</f>
        <v>152.4</v>
      </c>
      <c r="Z11" s="26">
        <v>4</v>
      </c>
      <c r="AA11" s="26">
        <v>54.2</v>
      </c>
      <c r="AB11" s="26">
        <v>4</v>
      </c>
      <c r="AC11" s="26">
        <v>51.8</v>
      </c>
      <c r="AD11" s="26">
        <v>3</v>
      </c>
      <c r="AE11" s="26">
        <v>46.4</v>
      </c>
      <c r="AF11" s="26">
        <f>9.1-0.223</f>
        <v>8.8770000000000007</v>
      </c>
      <c r="AG11" s="215" t="s">
        <v>826</v>
      </c>
    </row>
    <row r="12" spans="1:33" ht="22.5">
      <c r="A12" s="26">
        <v>3</v>
      </c>
      <c r="B12" s="157" t="s">
        <v>179</v>
      </c>
      <c r="C12" s="70">
        <v>1.7</v>
      </c>
      <c r="D12" s="1"/>
      <c r="E12" s="1"/>
      <c r="F12" s="1"/>
      <c r="G12" s="1"/>
      <c r="H12" s="1">
        <v>1.7</v>
      </c>
      <c r="I12" s="1"/>
      <c r="J12" s="1"/>
      <c r="K12" s="1">
        <v>0.8</v>
      </c>
      <c r="L12" s="1">
        <v>0.9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7">
        <f t="shared" ref="X12:X27" si="0">Z12+AB12</f>
        <v>1</v>
      </c>
      <c r="Y12" s="7">
        <f t="shared" ref="Y12:Y27" si="1">AA12+AC12</f>
        <v>25</v>
      </c>
      <c r="Z12" s="1">
        <v>1</v>
      </c>
      <c r="AA12" s="1">
        <v>25</v>
      </c>
      <c r="AB12" s="1"/>
      <c r="AC12" s="1"/>
      <c r="AD12" s="1"/>
      <c r="AE12" s="1"/>
      <c r="AF12" s="1">
        <v>1.5</v>
      </c>
      <c r="AG12" s="231"/>
    </row>
    <row r="13" spans="1:33" ht="22.5">
      <c r="A13" s="26">
        <v>4</v>
      </c>
      <c r="B13" s="157" t="s">
        <v>149</v>
      </c>
      <c r="C13" s="70">
        <f>H13</f>
        <v>14.532999999999999</v>
      </c>
      <c r="D13" s="1"/>
      <c r="E13" s="1"/>
      <c r="F13" s="1"/>
      <c r="G13" s="1"/>
      <c r="H13" s="1">
        <f>K13+L13</f>
        <v>14.532999999999999</v>
      </c>
      <c r="I13" s="1"/>
      <c r="J13" s="1"/>
      <c r="K13" s="56">
        <v>14.532999999999999</v>
      </c>
      <c r="L13" s="1"/>
      <c r="M13" s="1"/>
      <c r="N13" s="1"/>
      <c r="O13" s="1"/>
      <c r="P13" s="1"/>
      <c r="Q13" s="1">
        <f>U13</f>
        <v>1</v>
      </c>
      <c r="R13" s="1">
        <f>V13</f>
        <v>59.2</v>
      </c>
      <c r="S13" s="1"/>
      <c r="T13" s="1"/>
      <c r="U13" s="1">
        <v>1</v>
      </c>
      <c r="V13" s="1">
        <v>59.2</v>
      </c>
      <c r="W13" s="1"/>
      <c r="X13" s="7">
        <f t="shared" si="0"/>
        <v>11</v>
      </c>
      <c r="Y13" s="7">
        <f t="shared" si="1"/>
        <v>172.3</v>
      </c>
      <c r="Z13" s="1">
        <v>11</v>
      </c>
      <c r="AA13" s="1">
        <v>172.3</v>
      </c>
      <c r="AB13" s="1"/>
      <c r="AC13" s="1"/>
      <c r="AD13" s="1"/>
      <c r="AE13" s="1"/>
      <c r="AF13" s="1">
        <f>12.3-0.057</f>
        <v>12.243</v>
      </c>
      <c r="AG13" s="215"/>
    </row>
    <row r="14" spans="1:33" ht="22.5">
      <c r="A14" s="54">
        <v>5</v>
      </c>
      <c r="B14" s="157" t="s">
        <v>170</v>
      </c>
      <c r="C14" s="70">
        <v>9.14</v>
      </c>
      <c r="D14" s="56"/>
      <c r="E14" s="56"/>
      <c r="F14" s="56"/>
      <c r="G14" s="56"/>
      <c r="H14" s="56">
        <v>9.14</v>
      </c>
      <c r="I14" s="56"/>
      <c r="J14" s="56"/>
      <c r="K14" s="56">
        <v>9.14</v>
      </c>
      <c r="L14" s="56"/>
      <c r="M14" s="56"/>
      <c r="N14" s="56"/>
      <c r="O14" s="56"/>
      <c r="P14" s="56"/>
      <c r="Q14" s="56">
        <f>U14</f>
        <v>1</v>
      </c>
      <c r="R14" s="272">
        <f>V14</f>
        <v>18.22</v>
      </c>
      <c r="S14" s="56"/>
      <c r="T14" s="56"/>
      <c r="U14" s="56">
        <v>1</v>
      </c>
      <c r="V14" s="272">
        <v>18.22</v>
      </c>
      <c r="W14" s="56"/>
      <c r="X14" s="57">
        <v>7</v>
      </c>
      <c r="Y14" s="57">
        <v>94.1</v>
      </c>
      <c r="Z14" s="56">
        <v>7</v>
      </c>
      <c r="AA14" s="56">
        <v>94.1</v>
      </c>
      <c r="AB14" s="56"/>
      <c r="AC14" s="56"/>
      <c r="AD14" s="56"/>
      <c r="AE14" s="56"/>
      <c r="AF14" s="1">
        <v>8.01</v>
      </c>
      <c r="AG14" s="215"/>
    </row>
    <row r="15" spans="1:33" ht="51">
      <c r="A15" s="26">
        <v>6</v>
      </c>
      <c r="B15" s="28" t="s">
        <v>180</v>
      </c>
      <c r="C15" s="70">
        <v>8.6</v>
      </c>
      <c r="D15" s="1"/>
      <c r="E15" s="1"/>
      <c r="F15" s="1"/>
      <c r="G15" s="1"/>
      <c r="H15" s="1">
        <v>8.6</v>
      </c>
      <c r="I15" s="1"/>
      <c r="J15" s="1"/>
      <c r="K15" s="1">
        <v>8.6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">
        <f t="shared" si="0"/>
        <v>5</v>
      </c>
      <c r="Y15" s="7">
        <f t="shared" si="1"/>
        <v>44.8</v>
      </c>
      <c r="Z15" s="1">
        <v>3</v>
      </c>
      <c r="AA15" s="1">
        <v>32.5</v>
      </c>
      <c r="AB15" s="1">
        <v>2</v>
      </c>
      <c r="AC15" s="1">
        <v>12.3</v>
      </c>
      <c r="AD15" s="1"/>
      <c r="AE15" s="1"/>
      <c r="AF15" s="1">
        <v>7.4</v>
      </c>
      <c r="AG15" s="215" t="s">
        <v>792</v>
      </c>
    </row>
    <row r="16" spans="1:33" ht="66.75" customHeight="1">
      <c r="A16" s="160">
        <v>7</v>
      </c>
      <c r="B16" s="157" t="s">
        <v>150</v>
      </c>
      <c r="C16" s="70">
        <v>3.2559999999999998</v>
      </c>
      <c r="D16" s="1"/>
      <c r="E16" s="1"/>
      <c r="F16" s="1"/>
      <c r="G16" s="1"/>
      <c r="H16" s="1">
        <v>3.2559999999999998</v>
      </c>
      <c r="I16" s="1"/>
      <c r="J16" s="1"/>
      <c r="K16" s="1">
        <v>3.2559999999999998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7">
        <f t="shared" si="0"/>
        <v>4</v>
      </c>
      <c r="Y16" s="7">
        <f t="shared" si="1"/>
        <v>53.4</v>
      </c>
      <c r="Z16" s="1">
        <v>4</v>
      </c>
      <c r="AA16" s="1">
        <v>53.4</v>
      </c>
      <c r="AB16" s="1"/>
      <c r="AC16" s="1"/>
      <c r="AD16" s="1"/>
      <c r="AE16" s="1"/>
      <c r="AF16" s="1">
        <v>3.9</v>
      </c>
      <c r="AG16" s="215"/>
    </row>
    <row r="17" spans="1:38" ht="87" customHeight="1">
      <c r="A17" s="26">
        <v>8</v>
      </c>
      <c r="B17" s="157" t="s">
        <v>632</v>
      </c>
      <c r="C17" s="70">
        <v>6.4</v>
      </c>
      <c r="D17" s="1"/>
      <c r="E17" s="1"/>
      <c r="F17" s="1"/>
      <c r="G17" s="1"/>
      <c r="H17" s="1">
        <v>6.4</v>
      </c>
      <c r="I17" s="1"/>
      <c r="J17" s="1"/>
      <c r="K17" s="1">
        <v>6.4</v>
      </c>
      <c r="L17" s="1"/>
      <c r="M17" s="1"/>
      <c r="N17" s="1"/>
      <c r="O17" s="1"/>
      <c r="P17" s="1"/>
      <c r="Q17" s="1">
        <f>U17</f>
        <v>1</v>
      </c>
      <c r="R17" s="1">
        <f>V17</f>
        <v>47.7</v>
      </c>
      <c r="S17" s="1"/>
      <c r="T17" s="1"/>
      <c r="U17" s="1">
        <v>1</v>
      </c>
      <c r="V17" s="1">
        <v>47.7</v>
      </c>
      <c r="W17" s="1"/>
      <c r="X17" s="7">
        <f t="shared" si="0"/>
        <v>6</v>
      </c>
      <c r="Y17" s="7">
        <f t="shared" si="1"/>
        <v>101.19</v>
      </c>
      <c r="Z17" s="1">
        <v>2</v>
      </c>
      <c r="AA17" s="1">
        <v>46.99</v>
      </c>
      <c r="AB17" s="1">
        <v>4</v>
      </c>
      <c r="AC17" s="1">
        <v>54.2</v>
      </c>
      <c r="AD17" s="1"/>
      <c r="AE17" s="1"/>
      <c r="AF17" s="1">
        <v>5.5</v>
      </c>
      <c r="AG17" s="281" t="s">
        <v>720</v>
      </c>
      <c r="AH17" s="6"/>
      <c r="AI17" s="6"/>
      <c r="AJ17" s="6"/>
      <c r="AK17" s="6"/>
      <c r="AL17" s="6"/>
    </row>
    <row r="18" spans="1:38" ht="22.5">
      <c r="A18" s="26">
        <v>9</v>
      </c>
      <c r="B18" s="157" t="s">
        <v>151</v>
      </c>
      <c r="C18" s="70">
        <v>5.2</v>
      </c>
      <c r="D18" s="1"/>
      <c r="E18" s="1"/>
      <c r="F18" s="1"/>
      <c r="G18" s="1"/>
      <c r="H18" s="1">
        <v>5.2</v>
      </c>
      <c r="I18" s="1"/>
      <c r="J18" s="1"/>
      <c r="K18" s="1">
        <v>5.2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7">
        <f t="shared" si="0"/>
        <v>4</v>
      </c>
      <c r="Y18" s="7">
        <f t="shared" si="1"/>
        <v>63.95</v>
      </c>
      <c r="Z18" s="1">
        <v>4</v>
      </c>
      <c r="AA18" s="1">
        <v>63.95</v>
      </c>
      <c r="AB18" s="1"/>
      <c r="AC18" s="1"/>
      <c r="AD18" s="1"/>
      <c r="AE18" s="1"/>
      <c r="AF18" s="1">
        <v>4.5</v>
      </c>
      <c r="AG18" s="196"/>
    </row>
    <row r="19" spans="1:38" ht="22.5" customHeight="1">
      <c r="A19" s="26">
        <v>10</v>
      </c>
      <c r="B19" s="157" t="s">
        <v>152</v>
      </c>
      <c r="C19" s="70">
        <v>1.0580000000000001</v>
      </c>
      <c r="D19" s="1"/>
      <c r="E19" s="1"/>
      <c r="F19" s="1"/>
      <c r="G19" s="1"/>
      <c r="H19" s="1">
        <v>1.0580000000000001</v>
      </c>
      <c r="I19" s="1"/>
      <c r="J19" s="1"/>
      <c r="K19" s="1">
        <v>1.0580000000000001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7">
        <f t="shared" si="0"/>
        <v>2</v>
      </c>
      <c r="Y19" s="7">
        <f t="shared" si="1"/>
        <v>28.86</v>
      </c>
      <c r="Z19" s="1">
        <v>2</v>
      </c>
      <c r="AA19" s="1">
        <v>28.86</v>
      </c>
      <c r="AB19" s="1"/>
      <c r="AC19" s="1"/>
      <c r="AD19" s="1"/>
      <c r="AE19" s="1"/>
      <c r="AF19" s="1">
        <v>1</v>
      </c>
      <c r="AG19" s="197"/>
    </row>
    <row r="20" spans="1:38" ht="26.25" customHeight="1">
      <c r="A20" s="26">
        <v>11</v>
      </c>
      <c r="B20" s="28" t="s">
        <v>153</v>
      </c>
      <c r="C20" s="70">
        <v>2.8</v>
      </c>
      <c r="D20" s="1"/>
      <c r="E20" s="1"/>
      <c r="F20" s="1"/>
      <c r="G20" s="1"/>
      <c r="H20" s="1">
        <v>2.8</v>
      </c>
      <c r="I20" s="1"/>
      <c r="J20" s="1"/>
      <c r="K20" s="1">
        <v>2.8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7">
        <f t="shared" si="0"/>
        <v>2</v>
      </c>
      <c r="Y20" s="7">
        <f t="shared" si="1"/>
        <v>24.82</v>
      </c>
      <c r="Z20" s="1">
        <v>2</v>
      </c>
      <c r="AA20" s="1">
        <v>24.82</v>
      </c>
      <c r="AB20" s="1"/>
      <c r="AC20" s="1"/>
      <c r="AD20" s="1"/>
      <c r="AE20" s="1"/>
      <c r="AF20" s="1">
        <v>3</v>
      </c>
      <c r="AG20" s="215"/>
    </row>
    <row r="21" spans="1:38" ht="81" customHeight="1">
      <c r="A21" s="26">
        <v>12</v>
      </c>
      <c r="B21" s="28" t="s">
        <v>633</v>
      </c>
      <c r="C21" s="70">
        <v>4.1349999999999998</v>
      </c>
      <c r="D21" s="1"/>
      <c r="E21" s="1"/>
      <c r="F21" s="1"/>
      <c r="G21" s="1"/>
      <c r="H21" s="1">
        <v>4.1349999999999998</v>
      </c>
      <c r="I21" s="1"/>
      <c r="J21" s="1"/>
      <c r="K21" s="1">
        <v>4.1349999999999998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7">
        <f t="shared" si="0"/>
        <v>4</v>
      </c>
      <c r="Y21" s="7">
        <f t="shared" si="1"/>
        <v>58.3</v>
      </c>
      <c r="Z21" s="1">
        <v>4</v>
      </c>
      <c r="AA21" s="1">
        <v>58.3</v>
      </c>
      <c r="AB21" s="1"/>
      <c r="AC21" s="1"/>
      <c r="AD21" s="1"/>
      <c r="AE21" s="1"/>
      <c r="AF21" s="1">
        <v>3.9</v>
      </c>
      <c r="AG21" s="215"/>
    </row>
    <row r="22" spans="1:38" ht="90">
      <c r="A22" s="11">
        <v>13</v>
      </c>
      <c r="B22" s="158" t="s">
        <v>634</v>
      </c>
      <c r="C22" s="168">
        <v>1.2</v>
      </c>
      <c r="D22" s="7"/>
      <c r="E22" s="7"/>
      <c r="F22" s="7"/>
      <c r="G22" s="7"/>
      <c r="H22" s="7">
        <v>1.2</v>
      </c>
      <c r="I22" s="7"/>
      <c r="J22" s="7"/>
      <c r="K22" s="7">
        <v>1.2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v>1</v>
      </c>
      <c r="AG22" s="215"/>
    </row>
    <row r="23" spans="1:38" ht="89.25" customHeight="1">
      <c r="A23" s="11">
        <v>14</v>
      </c>
      <c r="B23" s="158" t="s">
        <v>635</v>
      </c>
      <c r="C23" s="168">
        <v>1</v>
      </c>
      <c r="D23" s="7"/>
      <c r="E23" s="7"/>
      <c r="F23" s="7"/>
      <c r="G23" s="7"/>
      <c r="H23" s="7">
        <v>1</v>
      </c>
      <c r="I23" s="7"/>
      <c r="J23" s="7"/>
      <c r="K23" s="7">
        <v>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>
        <f t="shared" si="0"/>
        <v>2</v>
      </c>
      <c r="Y23" s="7">
        <f t="shared" si="1"/>
        <v>21.79</v>
      </c>
      <c r="Z23" s="7">
        <v>2</v>
      </c>
      <c r="AA23" s="7">
        <v>21.79</v>
      </c>
      <c r="AB23" s="7"/>
      <c r="AC23" s="7"/>
      <c r="AD23" s="7"/>
      <c r="AE23" s="7"/>
      <c r="AF23" s="7">
        <v>1</v>
      </c>
      <c r="AG23" s="305"/>
    </row>
    <row r="24" spans="1:38" ht="45">
      <c r="A24" s="26">
        <v>15</v>
      </c>
      <c r="B24" s="157" t="s">
        <v>636</v>
      </c>
      <c r="C24" s="70">
        <v>0.438</v>
      </c>
      <c r="D24" s="1"/>
      <c r="E24" s="1"/>
      <c r="F24" s="1"/>
      <c r="G24" s="1"/>
      <c r="H24" s="1">
        <v>0.438</v>
      </c>
      <c r="I24" s="1"/>
      <c r="J24" s="1"/>
      <c r="K24" s="1">
        <v>0.438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7"/>
      <c r="Y24" s="7"/>
      <c r="Z24" s="1"/>
      <c r="AA24" s="1"/>
      <c r="AB24" s="1"/>
      <c r="AC24" s="1"/>
      <c r="AD24" s="1"/>
      <c r="AE24" s="1"/>
      <c r="AF24" s="1">
        <v>1.2</v>
      </c>
    </row>
    <row r="25" spans="1:38" ht="51" customHeight="1">
      <c r="A25" s="26">
        <v>16</v>
      </c>
      <c r="B25" s="157" t="s">
        <v>637</v>
      </c>
      <c r="C25" s="70">
        <v>5.1550000000000002</v>
      </c>
      <c r="D25" s="1"/>
      <c r="E25" s="1"/>
      <c r="F25" s="1"/>
      <c r="G25" s="1"/>
      <c r="H25" s="1">
        <v>5.1550000000000002</v>
      </c>
      <c r="I25" s="1"/>
      <c r="J25" s="1"/>
      <c r="K25" s="1">
        <v>5.1550000000000002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7">
        <f t="shared" si="0"/>
        <v>5</v>
      </c>
      <c r="Y25" s="7">
        <f t="shared" si="1"/>
        <v>65</v>
      </c>
      <c r="Z25" s="1">
        <v>5</v>
      </c>
      <c r="AA25" s="1">
        <v>65</v>
      </c>
      <c r="AB25" s="1"/>
      <c r="AC25" s="1"/>
      <c r="AD25" s="1"/>
      <c r="AE25" s="1"/>
      <c r="AF25" s="1">
        <v>4.5</v>
      </c>
    </row>
    <row r="26" spans="1:38" ht="48" customHeight="1">
      <c r="A26" s="26">
        <v>17</v>
      </c>
      <c r="B26" s="28" t="s">
        <v>638</v>
      </c>
      <c r="C26" s="70">
        <v>6.4</v>
      </c>
      <c r="D26" s="1"/>
      <c r="E26" s="1"/>
      <c r="F26" s="1"/>
      <c r="G26" s="1"/>
      <c r="H26" s="1">
        <v>6.4</v>
      </c>
      <c r="I26" s="1"/>
      <c r="J26" s="1"/>
      <c r="K26" s="1">
        <v>6.4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7">
        <f t="shared" si="0"/>
        <v>6</v>
      </c>
      <c r="Y26" s="7">
        <f t="shared" si="1"/>
        <v>94.3</v>
      </c>
      <c r="Z26" s="1">
        <v>6</v>
      </c>
      <c r="AA26" s="1">
        <v>94.3</v>
      </c>
      <c r="AB26" s="1"/>
      <c r="AC26" s="1"/>
      <c r="AD26" s="1"/>
      <c r="AE26" s="1"/>
      <c r="AF26" s="1">
        <v>5.5</v>
      </c>
    </row>
    <row r="27" spans="1:38" ht="45">
      <c r="A27" s="26">
        <v>18</v>
      </c>
      <c r="B27" s="157" t="s">
        <v>639</v>
      </c>
      <c r="C27" s="70">
        <v>10.8</v>
      </c>
      <c r="D27" s="1"/>
      <c r="E27" s="1"/>
      <c r="F27" s="1"/>
      <c r="G27" s="1"/>
      <c r="H27" s="1">
        <v>10.8</v>
      </c>
      <c r="I27" s="1"/>
      <c r="J27" s="1"/>
      <c r="K27" s="1">
        <v>10.8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7">
        <f t="shared" si="0"/>
        <v>8</v>
      </c>
      <c r="Y27" s="7">
        <f t="shared" si="1"/>
        <v>125.62</v>
      </c>
      <c r="Z27" s="1">
        <v>7</v>
      </c>
      <c r="AA27" s="1">
        <v>101.62</v>
      </c>
      <c r="AB27" s="1">
        <v>1</v>
      </c>
      <c r="AC27" s="1">
        <v>24</v>
      </c>
      <c r="AD27" s="1"/>
      <c r="AE27" s="1"/>
      <c r="AF27" s="1">
        <v>9.4</v>
      </c>
    </row>
    <row r="28" spans="1:38" ht="45">
      <c r="A28" s="26">
        <v>19</v>
      </c>
      <c r="B28" s="157" t="s">
        <v>640</v>
      </c>
      <c r="C28" s="70">
        <v>1</v>
      </c>
      <c r="D28" s="1"/>
      <c r="E28" s="1"/>
      <c r="F28" s="1"/>
      <c r="G28" s="1"/>
      <c r="H28" s="1">
        <v>1</v>
      </c>
      <c r="I28" s="1"/>
      <c r="J28" s="1"/>
      <c r="K28" s="1">
        <v>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>
        <v>0.9</v>
      </c>
    </row>
    <row r="29" spans="1:38" ht="22.5">
      <c r="A29" s="11">
        <v>20</v>
      </c>
      <c r="B29" s="158" t="s">
        <v>183</v>
      </c>
      <c r="C29" s="168">
        <v>0.129</v>
      </c>
      <c r="D29" s="7"/>
      <c r="E29" s="7"/>
      <c r="F29" s="7"/>
      <c r="G29" s="7"/>
      <c r="H29" s="7">
        <v>0.129</v>
      </c>
      <c r="I29" s="7"/>
      <c r="J29" s="7"/>
      <c r="K29" s="7">
        <v>0.129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v>0.3</v>
      </c>
      <c r="AG29" s="6"/>
    </row>
    <row r="30" spans="1:38" ht="22.5">
      <c r="A30" s="11">
        <v>21</v>
      </c>
      <c r="B30" s="158" t="s">
        <v>184</v>
      </c>
      <c r="C30" s="168">
        <v>0.63</v>
      </c>
      <c r="D30" s="7"/>
      <c r="E30" s="7"/>
      <c r="F30" s="7"/>
      <c r="G30" s="7"/>
      <c r="H30" s="7">
        <v>0.63</v>
      </c>
      <c r="I30" s="7"/>
      <c r="J30" s="7"/>
      <c r="K30" s="7"/>
      <c r="L30" s="7"/>
      <c r="M30" s="7">
        <v>0.63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v>1</v>
      </c>
      <c r="AG30" s="6"/>
    </row>
    <row r="31" spans="1:38" ht="12.75" customHeight="1">
      <c r="A31" s="26">
        <v>22</v>
      </c>
      <c r="B31" s="157" t="s">
        <v>185</v>
      </c>
      <c r="C31" s="70">
        <v>5.3179999999999996</v>
      </c>
      <c r="D31" s="1"/>
      <c r="E31" s="3"/>
      <c r="F31" s="1"/>
      <c r="G31" s="1"/>
      <c r="H31" s="1">
        <v>5.3179999999999996</v>
      </c>
      <c r="I31" s="1"/>
      <c r="J31" s="1"/>
      <c r="K31" s="1">
        <v>5.3179999999999996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7">
        <f>Z31+AB31</f>
        <v>4</v>
      </c>
      <c r="Y31" s="7">
        <f>AA31+AC31</f>
        <v>32</v>
      </c>
      <c r="Z31" s="1">
        <v>4</v>
      </c>
      <c r="AA31" s="1">
        <v>32</v>
      </c>
      <c r="AB31" s="1"/>
      <c r="AC31" s="1"/>
      <c r="AD31" s="1"/>
      <c r="AE31" s="1"/>
      <c r="AF31" s="1">
        <v>4.5</v>
      </c>
    </row>
    <row r="32" spans="1:38" ht="45">
      <c r="A32" s="26">
        <v>23</v>
      </c>
      <c r="B32" s="28" t="s">
        <v>641</v>
      </c>
      <c r="C32" s="169">
        <v>0.96199999999999997</v>
      </c>
      <c r="D32" s="1"/>
      <c r="E32" s="3"/>
      <c r="F32" s="1"/>
      <c r="G32" s="1"/>
      <c r="H32" s="1">
        <v>0.96199999999999997</v>
      </c>
      <c r="I32" s="1"/>
      <c r="J32" s="1"/>
      <c r="K32" s="1">
        <v>0.96199999999999997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>
        <v>0.8</v>
      </c>
    </row>
    <row r="33" spans="1:32" ht="45">
      <c r="A33" s="26">
        <v>24</v>
      </c>
      <c r="B33" s="157" t="s">
        <v>642</v>
      </c>
      <c r="C33" s="70">
        <v>0.53500000000000003</v>
      </c>
      <c r="D33" s="1"/>
      <c r="E33" s="3"/>
      <c r="F33" s="1"/>
      <c r="G33" s="1"/>
      <c r="H33" s="1">
        <v>0.53500000000000003</v>
      </c>
      <c r="I33" s="1"/>
      <c r="J33" s="1"/>
      <c r="K33" s="1">
        <v>0.53500000000000003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>
        <v>0.6</v>
      </c>
    </row>
    <row r="34" spans="1:32" ht="56.25">
      <c r="A34" s="26">
        <v>25</v>
      </c>
      <c r="B34" s="157" t="s">
        <v>643</v>
      </c>
      <c r="C34" s="70">
        <f>H34</f>
        <v>9.6280000000000001</v>
      </c>
      <c r="D34" s="1"/>
      <c r="E34" s="1"/>
      <c r="F34" s="1"/>
      <c r="G34" s="1"/>
      <c r="H34" s="1">
        <f>K34</f>
        <v>9.6280000000000001</v>
      </c>
      <c r="I34" s="1"/>
      <c r="J34" s="1"/>
      <c r="K34" s="1">
        <v>9.6280000000000001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f>Z34</f>
        <v>9</v>
      </c>
      <c r="Y34" s="1">
        <f>AA34</f>
        <v>136.6</v>
      </c>
      <c r="Z34" s="1">
        <v>9</v>
      </c>
      <c r="AA34" s="1">
        <v>136.6</v>
      </c>
      <c r="AB34" s="1"/>
      <c r="AC34" s="1"/>
      <c r="AD34" s="1"/>
      <c r="AE34" s="1"/>
      <c r="AF34" s="1">
        <v>8.3719999999999999</v>
      </c>
    </row>
    <row r="35" spans="1:32">
      <c r="A35" s="1"/>
      <c r="B35" s="70" t="s">
        <v>98</v>
      </c>
      <c r="C35" s="169">
        <f t="shared" ref="C35:M35" si="2">SUM(C10:C34)</f>
        <v>126.877</v>
      </c>
      <c r="D35" s="1">
        <f t="shared" si="2"/>
        <v>0</v>
      </c>
      <c r="E35" s="1">
        <f t="shared" si="2"/>
        <v>0</v>
      </c>
      <c r="F35" s="1">
        <f t="shared" si="2"/>
        <v>0</v>
      </c>
      <c r="G35" s="48">
        <f t="shared" si="2"/>
        <v>19.52</v>
      </c>
      <c r="H35" s="48">
        <f t="shared" si="2"/>
        <v>107.357</v>
      </c>
      <c r="I35" s="1">
        <f t="shared" si="2"/>
        <v>0</v>
      </c>
      <c r="J35" s="1">
        <f t="shared" si="2"/>
        <v>0</v>
      </c>
      <c r="K35" s="48">
        <f>SUM(K10:K34)</f>
        <v>125.34699999999999</v>
      </c>
      <c r="L35" s="1">
        <f t="shared" si="2"/>
        <v>0.9</v>
      </c>
      <c r="M35" s="1">
        <f t="shared" si="2"/>
        <v>0.63</v>
      </c>
      <c r="N35" s="1"/>
      <c r="O35" s="1">
        <f>SUM(O10:O34)</f>
        <v>0</v>
      </c>
      <c r="P35" s="1"/>
      <c r="Q35" s="1">
        <f>SUM(Q10:Q34)</f>
        <v>5</v>
      </c>
      <c r="R35" s="1">
        <f>SUM(R10:R34)</f>
        <v>186.84</v>
      </c>
      <c r="S35" s="1"/>
      <c r="T35" s="1"/>
      <c r="U35" s="1">
        <f>SUM(U10:U34)</f>
        <v>5</v>
      </c>
      <c r="V35" s="1">
        <f>SUM(V10:V34)</f>
        <v>186.84</v>
      </c>
      <c r="W35" s="1"/>
      <c r="X35" s="1">
        <f t="shared" ref="X35:AE35" si="3">SUM(X10:X34)</f>
        <v>107</v>
      </c>
      <c r="Y35" s="1">
        <f t="shared" si="3"/>
        <v>1533.49</v>
      </c>
      <c r="Z35" s="1">
        <f t="shared" si="3"/>
        <v>93</v>
      </c>
      <c r="AA35" s="1">
        <f t="shared" si="3"/>
        <v>1344.79</v>
      </c>
      <c r="AB35" s="1">
        <f t="shared" si="3"/>
        <v>11</v>
      </c>
      <c r="AC35" s="48">
        <f t="shared" si="3"/>
        <v>142.30000000000001</v>
      </c>
      <c r="AD35" s="48">
        <f t="shared" si="3"/>
        <v>3</v>
      </c>
      <c r="AE35" s="48">
        <f t="shared" si="3"/>
        <v>46.4</v>
      </c>
      <c r="AF35" s="1">
        <f>SUM(AF10:AF34)</f>
        <v>115.52200000000001</v>
      </c>
    </row>
    <row r="36" spans="1:32">
      <c r="A36" s="2" t="s">
        <v>73</v>
      </c>
    </row>
    <row r="38" spans="1:32"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</row>
    <row r="40" spans="1:32">
      <c r="A40" s="6"/>
    </row>
    <row r="41" spans="1:32">
      <c r="A41" s="6"/>
    </row>
    <row r="45" spans="1:32">
      <c r="A45" s="6"/>
    </row>
    <row r="46" spans="1:32">
      <c r="A46" s="20"/>
    </row>
    <row r="47" spans="1:32">
      <c r="A47" s="20"/>
    </row>
    <row r="49" spans="1:1">
      <c r="A49" s="20"/>
    </row>
    <row r="50" spans="1:1">
      <c r="A50" s="20"/>
    </row>
    <row r="52" spans="1:1">
      <c r="A52" s="21"/>
    </row>
  </sheetData>
  <mergeCells count="19">
    <mergeCell ref="AF6:AF8"/>
    <mergeCell ref="B6:B8"/>
    <mergeCell ref="C6:D6"/>
    <mergeCell ref="E6:I6"/>
    <mergeCell ref="J6:P6"/>
    <mergeCell ref="J7:L7"/>
    <mergeCell ref="M7:N7"/>
    <mergeCell ref="O7:P7"/>
    <mergeCell ref="U7:V7"/>
    <mergeCell ref="Q7:R7"/>
    <mergeCell ref="AB7:AC7"/>
    <mergeCell ref="Z7:AA7"/>
    <mergeCell ref="AD7:AE7"/>
    <mergeCell ref="A6:A8"/>
    <mergeCell ref="D7:D8"/>
    <mergeCell ref="Q6:W6"/>
    <mergeCell ref="S7:T7"/>
    <mergeCell ref="X7:Y7"/>
    <mergeCell ref="X6:AE6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69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4"/>
  <sheetViews>
    <sheetView topLeftCell="A22" zoomScale="120" zoomScaleNormal="120" workbookViewId="0">
      <selection activeCell="AF10" sqref="AF10"/>
    </sheetView>
  </sheetViews>
  <sheetFormatPr defaultRowHeight="12.75"/>
  <cols>
    <col min="1" max="1" width="3.5703125" style="2" customWidth="1"/>
    <col min="2" max="2" width="23" style="2" customWidth="1"/>
    <col min="3" max="3" width="7" style="2" customWidth="1"/>
    <col min="4" max="4" width="4.85546875" style="2" customWidth="1"/>
    <col min="5" max="5" width="1.85546875" style="2" bestFit="1" customWidth="1"/>
    <col min="6" max="6" width="2.140625" style="2" bestFit="1" customWidth="1"/>
    <col min="7" max="7" width="6.5703125" style="2" customWidth="1"/>
    <col min="8" max="8" width="6.5703125" style="2" bestFit="1" customWidth="1"/>
    <col min="9" max="9" width="2" style="2" bestFit="1" customWidth="1"/>
    <col min="10" max="10" width="3.140625" style="2" customWidth="1"/>
    <col min="11" max="11" width="5.7109375" style="2" customWidth="1"/>
    <col min="12" max="14" width="5.85546875" style="2" bestFit="1" customWidth="1"/>
    <col min="15" max="15" width="3" style="2" customWidth="1"/>
    <col min="16" max="17" width="3.42578125" style="2" customWidth="1"/>
    <col min="18" max="18" width="6.140625" style="2" customWidth="1"/>
    <col min="19" max="19" width="3.140625" style="2" customWidth="1"/>
    <col min="20" max="20" width="3.7109375" style="2" customWidth="1"/>
    <col min="21" max="21" width="3.28515625" style="2" customWidth="1"/>
    <col min="22" max="22" width="6" style="2" customWidth="1"/>
    <col min="23" max="24" width="4" style="2" customWidth="1"/>
    <col min="25" max="25" width="6.5703125" style="2" customWidth="1"/>
    <col min="26" max="26" width="3.7109375" style="2" customWidth="1"/>
    <col min="27" max="27" width="5.5703125" style="2" customWidth="1"/>
    <col min="28" max="28" width="3" style="2" customWidth="1"/>
    <col min="29" max="29" width="5.5703125" style="2" customWidth="1"/>
    <col min="30" max="30" width="3.7109375" style="2" customWidth="1"/>
    <col min="31" max="31" width="6.5703125" style="2" customWidth="1"/>
    <col min="32" max="32" width="45" style="2" customWidth="1"/>
    <col min="33" max="16384" width="9.140625" style="2"/>
  </cols>
  <sheetData>
    <row r="1" spans="1:39">
      <c r="A1" s="2" t="s">
        <v>73</v>
      </c>
    </row>
    <row r="2" spans="1:39" ht="15">
      <c r="AE2" s="10" t="s">
        <v>115</v>
      </c>
    </row>
    <row r="3" spans="1:39">
      <c r="A3" s="2" t="s">
        <v>73</v>
      </c>
    </row>
    <row r="4" spans="1:39" ht="15">
      <c r="A4" s="5" t="s">
        <v>697</v>
      </c>
    </row>
    <row r="5" spans="1:39">
      <c r="A5" s="2" t="s">
        <v>73</v>
      </c>
    </row>
    <row r="6" spans="1:39" s="6" customFormat="1" ht="22.5" customHeight="1">
      <c r="A6" s="389" t="s">
        <v>85</v>
      </c>
      <c r="B6" s="399" t="s">
        <v>80</v>
      </c>
      <c r="C6" s="397" t="s">
        <v>118</v>
      </c>
      <c r="D6" s="398"/>
      <c r="E6" s="397" t="s">
        <v>86</v>
      </c>
      <c r="F6" s="434"/>
      <c r="G6" s="434"/>
      <c r="H6" s="434"/>
      <c r="I6" s="398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394" t="s">
        <v>89</v>
      </c>
      <c r="Y6" s="395"/>
      <c r="Z6" s="395"/>
      <c r="AA6" s="395"/>
      <c r="AB6" s="395"/>
      <c r="AC6" s="395"/>
      <c r="AD6" s="396"/>
      <c r="AE6" s="389" t="s">
        <v>110</v>
      </c>
    </row>
    <row r="7" spans="1:39" ht="4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101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119</v>
      </c>
      <c r="AC7" s="398"/>
      <c r="AD7" s="8" t="s">
        <v>100</v>
      </c>
      <c r="AE7" s="390"/>
    </row>
    <row r="8" spans="1:39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97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391"/>
    </row>
    <row r="9" spans="1:39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</row>
    <row r="10" spans="1:39" ht="45">
      <c r="A10" s="26">
        <v>1</v>
      </c>
      <c r="B10" s="28" t="s">
        <v>644</v>
      </c>
      <c r="C10" s="70">
        <v>20.888000000000002</v>
      </c>
      <c r="D10" s="1"/>
      <c r="E10" s="1"/>
      <c r="F10" s="1"/>
      <c r="G10" s="1">
        <v>20.888000000000002</v>
      </c>
      <c r="H10" s="1"/>
      <c r="I10" s="1"/>
      <c r="J10" s="1"/>
      <c r="K10" s="48">
        <v>20.888000000000002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>Z10</f>
        <v>17</v>
      </c>
      <c r="Y10" s="1">
        <f>AA10</f>
        <v>265.89999999999998</v>
      </c>
      <c r="Z10" s="1">
        <v>17</v>
      </c>
      <c r="AA10" s="1">
        <v>265.89999999999998</v>
      </c>
      <c r="AB10" s="1"/>
      <c r="AC10" s="1"/>
      <c r="AD10" s="1"/>
      <c r="AE10" s="1">
        <v>21.12</v>
      </c>
      <c r="AF10" s="215" t="s">
        <v>788</v>
      </c>
    </row>
    <row r="11" spans="1:39" ht="57.75" customHeight="1">
      <c r="A11" s="26">
        <v>2</v>
      </c>
      <c r="B11" s="28" t="s">
        <v>645</v>
      </c>
      <c r="C11" s="70">
        <v>7.3259999999999996</v>
      </c>
      <c r="D11" s="1"/>
      <c r="E11" s="1"/>
      <c r="F11" s="1"/>
      <c r="G11" s="1">
        <v>7.3259999999999996</v>
      </c>
      <c r="H11" s="1"/>
      <c r="I11" s="1"/>
      <c r="J11" s="1"/>
      <c r="K11" s="1">
        <v>7.3259999999999996</v>
      </c>
      <c r="L11" s="1"/>
      <c r="M11" s="1"/>
      <c r="N11" s="1"/>
      <c r="O11" s="1"/>
      <c r="P11" s="1"/>
      <c r="Q11" s="1">
        <f t="shared" ref="Q11:R14" si="0">U11</f>
        <v>1</v>
      </c>
      <c r="R11" s="31">
        <f t="shared" si="0"/>
        <v>18.68</v>
      </c>
      <c r="S11" s="1"/>
      <c r="T11" s="1"/>
      <c r="U11" s="1">
        <v>1</v>
      </c>
      <c r="V11" s="1">
        <v>18.68</v>
      </c>
      <c r="W11" s="1"/>
      <c r="X11" s="1">
        <v>5</v>
      </c>
      <c r="Y11" s="1">
        <f t="shared" ref="Y11:Y30" si="1">AA11</f>
        <v>78.7</v>
      </c>
      <c r="Z11" s="1">
        <v>5</v>
      </c>
      <c r="AA11" s="1">
        <v>78.7</v>
      </c>
      <c r="AB11" s="1"/>
      <c r="AC11" s="1"/>
      <c r="AD11" s="17"/>
      <c r="AE11" s="1">
        <v>7.9</v>
      </c>
      <c r="AF11" s="301"/>
    </row>
    <row r="12" spans="1:39" ht="24.75" customHeight="1">
      <c r="A12" s="26">
        <v>3</v>
      </c>
      <c r="B12" s="158" t="s">
        <v>186</v>
      </c>
      <c r="C12" s="170">
        <v>16.7</v>
      </c>
      <c r="D12" s="17"/>
      <c r="E12" s="17"/>
      <c r="F12" s="17"/>
      <c r="G12" s="17"/>
      <c r="H12" s="17">
        <v>16.7</v>
      </c>
      <c r="I12" s="17"/>
      <c r="J12" s="17"/>
      <c r="K12" s="17">
        <v>16.7</v>
      </c>
      <c r="L12" s="17"/>
      <c r="M12" s="17"/>
      <c r="N12" s="17"/>
      <c r="O12" s="17"/>
      <c r="P12" s="17"/>
      <c r="Q12" s="1">
        <f t="shared" si="0"/>
        <v>1</v>
      </c>
      <c r="R12" s="31">
        <f t="shared" si="0"/>
        <v>90.93</v>
      </c>
      <c r="S12" s="17"/>
      <c r="T12" s="17"/>
      <c r="U12" s="17">
        <v>1</v>
      </c>
      <c r="V12" s="17">
        <v>90.93</v>
      </c>
      <c r="W12" s="17"/>
      <c r="X12" s="1">
        <f t="shared" ref="X12:X30" si="2">Z12</f>
        <v>6</v>
      </c>
      <c r="Y12" s="1">
        <f t="shared" si="1"/>
        <v>86.4</v>
      </c>
      <c r="Z12" s="17">
        <v>6</v>
      </c>
      <c r="AA12" s="17">
        <v>86.4</v>
      </c>
      <c r="AB12" s="17"/>
      <c r="AC12" s="17"/>
      <c r="AD12" s="1"/>
      <c r="AE12" s="17">
        <v>14.79</v>
      </c>
      <c r="AF12" s="436" t="s">
        <v>801</v>
      </c>
      <c r="AG12" s="437"/>
      <c r="AH12" s="437"/>
      <c r="AI12" s="437"/>
      <c r="AJ12" s="437"/>
      <c r="AK12" s="437"/>
    </row>
    <row r="13" spans="1:39" ht="12.75" customHeight="1">
      <c r="A13" s="26">
        <v>4</v>
      </c>
      <c r="B13" s="157" t="s">
        <v>187</v>
      </c>
      <c r="C13" s="70">
        <v>9.4280000000000008</v>
      </c>
      <c r="D13" s="1"/>
      <c r="E13" s="1"/>
      <c r="F13" s="1"/>
      <c r="G13" s="1"/>
      <c r="H13" s="1">
        <v>9.4280000000000008</v>
      </c>
      <c r="I13" s="1"/>
      <c r="J13" s="1"/>
      <c r="K13" s="1">
        <v>6.05</v>
      </c>
      <c r="L13" s="1">
        <v>3.3780000000000001</v>
      </c>
      <c r="M13" s="1"/>
      <c r="N13" s="1"/>
      <c r="O13" s="1"/>
      <c r="P13" s="1"/>
      <c r="Q13" s="1">
        <f t="shared" si="0"/>
        <v>1</v>
      </c>
      <c r="R13" s="1">
        <f t="shared" si="0"/>
        <v>17.34</v>
      </c>
      <c r="S13" s="1"/>
      <c r="T13" s="1"/>
      <c r="U13" s="1">
        <v>1</v>
      </c>
      <c r="V13" s="1">
        <v>17.34</v>
      </c>
      <c r="W13" s="1"/>
      <c r="X13" s="1">
        <f t="shared" si="2"/>
        <v>10</v>
      </c>
      <c r="Y13" s="1">
        <f t="shared" si="1"/>
        <v>124</v>
      </c>
      <c r="Z13" s="1">
        <v>10</v>
      </c>
      <c r="AA13" s="1">
        <v>124</v>
      </c>
      <c r="AB13" s="1"/>
      <c r="AC13" s="1"/>
      <c r="AD13" s="1"/>
      <c r="AE13" s="1">
        <v>7.99</v>
      </c>
    </row>
    <row r="14" spans="1:39">
      <c r="A14" s="26">
        <v>5</v>
      </c>
      <c r="B14" s="28" t="s">
        <v>188</v>
      </c>
      <c r="C14" s="70">
        <v>16.170000000000002</v>
      </c>
      <c r="D14" s="1"/>
      <c r="E14" s="1"/>
      <c r="F14" s="1"/>
      <c r="G14" s="1"/>
      <c r="H14" s="1">
        <v>16.170000000000002</v>
      </c>
      <c r="I14" s="1"/>
      <c r="J14" s="1"/>
      <c r="K14" s="1">
        <v>15.6</v>
      </c>
      <c r="L14" s="1"/>
      <c r="M14" s="1">
        <v>0.56999999999999995</v>
      </c>
      <c r="N14" s="1"/>
      <c r="O14" s="1"/>
      <c r="P14" s="1"/>
      <c r="Q14" s="1">
        <f t="shared" si="0"/>
        <v>2</v>
      </c>
      <c r="R14" s="1">
        <f t="shared" si="0"/>
        <v>69.040000000000006</v>
      </c>
      <c r="S14" s="1"/>
      <c r="T14" s="1"/>
      <c r="U14" s="1">
        <v>2</v>
      </c>
      <c r="V14" s="1">
        <v>69.040000000000006</v>
      </c>
      <c r="W14" s="1"/>
      <c r="X14" s="1">
        <f t="shared" si="2"/>
        <v>9</v>
      </c>
      <c r="Y14" s="1">
        <f t="shared" si="1"/>
        <v>147.19999999999999</v>
      </c>
      <c r="Z14" s="1">
        <v>9</v>
      </c>
      <c r="AA14" s="1">
        <v>147.19999999999999</v>
      </c>
      <c r="AB14" s="1"/>
      <c r="AC14" s="1"/>
      <c r="AD14" s="1"/>
      <c r="AE14" s="1">
        <v>14.11</v>
      </c>
    </row>
    <row r="15" spans="1:39" ht="69.75" customHeight="1">
      <c r="A15" s="26">
        <v>6</v>
      </c>
      <c r="B15" s="159" t="s">
        <v>646</v>
      </c>
      <c r="C15" s="170">
        <v>3.6640000000000001</v>
      </c>
      <c r="D15" s="17"/>
      <c r="E15" s="17"/>
      <c r="F15" s="17"/>
      <c r="G15" s="17"/>
      <c r="H15" s="17">
        <v>3.6640000000000001</v>
      </c>
      <c r="I15" s="17"/>
      <c r="J15" s="17"/>
      <c r="K15" s="17">
        <v>3.6640000000000001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">
        <f t="shared" si="2"/>
        <v>2</v>
      </c>
      <c r="Y15" s="1">
        <f t="shared" si="1"/>
        <v>54.75</v>
      </c>
      <c r="Z15" s="17">
        <v>2</v>
      </c>
      <c r="AA15" s="17">
        <v>54.75</v>
      </c>
      <c r="AB15" s="17"/>
      <c r="AC15" s="17"/>
      <c r="AD15" s="1"/>
      <c r="AE15" s="17">
        <v>2.97</v>
      </c>
    </row>
    <row r="16" spans="1:39" ht="67.5">
      <c r="A16" s="26">
        <v>7</v>
      </c>
      <c r="B16" s="158" t="s">
        <v>647</v>
      </c>
      <c r="C16" s="170">
        <v>1.6850000000000001</v>
      </c>
      <c r="D16" s="17"/>
      <c r="E16" s="17"/>
      <c r="F16" s="17"/>
      <c r="G16" s="17"/>
      <c r="H16" s="17">
        <v>1.6850000000000001</v>
      </c>
      <c r="I16" s="17"/>
      <c r="J16" s="17"/>
      <c r="K16" s="17">
        <v>1.6850000000000001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">
        <f t="shared" si="2"/>
        <v>1</v>
      </c>
      <c r="Y16" s="1">
        <f t="shared" si="1"/>
        <v>14</v>
      </c>
      <c r="Z16" s="17">
        <v>1</v>
      </c>
      <c r="AA16" s="17">
        <v>14</v>
      </c>
      <c r="AB16" s="17"/>
      <c r="AC16" s="17"/>
      <c r="AD16" s="1"/>
      <c r="AE16" s="17">
        <v>1.53</v>
      </c>
      <c r="AF16" s="438"/>
      <c r="AG16" s="439"/>
      <c r="AH16" s="439"/>
      <c r="AI16" s="439"/>
      <c r="AJ16" s="439"/>
      <c r="AK16" s="439"/>
      <c r="AL16" s="439"/>
      <c r="AM16" s="439"/>
    </row>
    <row r="17" spans="1:32" ht="75.75" customHeight="1">
      <c r="A17" s="26">
        <v>8</v>
      </c>
      <c r="B17" s="157" t="s">
        <v>648</v>
      </c>
      <c r="C17" s="170">
        <v>17</v>
      </c>
      <c r="D17" s="17"/>
      <c r="E17" s="17"/>
      <c r="F17" s="17"/>
      <c r="G17" s="17"/>
      <c r="H17" s="17">
        <v>17</v>
      </c>
      <c r="I17" s="17"/>
      <c r="J17" s="17"/>
      <c r="K17" s="17">
        <v>17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">
        <f t="shared" si="2"/>
        <v>13</v>
      </c>
      <c r="Y17" s="1">
        <f t="shared" si="1"/>
        <v>189</v>
      </c>
      <c r="Z17" s="17">
        <v>13</v>
      </c>
      <c r="AA17" s="17">
        <v>189</v>
      </c>
      <c r="AB17" s="17"/>
      <c r="AC17" s="17"/>
      <c r="AD17" s="1"/>
      <c r="AE17" s="17">
        <v>14.88</v>
      </c>
    </row>
    <row r="18" spans="1:32" ht="67.5">
      <c r="A18" s="26">
        <v>9</v>
      </c>
      <c r="B18" s="312" t="s">
        <v>649</v>
      </c>
      <c r="C18" s="170">
        <v>0.88300000000000001</v>
      </c>
      <c r="D18" s="17"/>
      <c r="E18" s="17"/>
      <c r="F18" s="17"/>
      <c r="G18" s="17"/>
      <c r="H18" s="17">
        <v>0.88300000000000001</v>
      </c>
      <c r="I18" s="17"/>
      <c r="J18" s="17"/>
      <c r="K18" s="17">
        <v>0.88300000000000001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">
        <f>Z18+AB18</f>
        <v>3</v>
      </c>
      <c r="Y18" s="1">
        <f>AA18+AC18</f>
        <v>60.1</v>
      </c>
      <c r="Z18" s="17">
        <v>1</v>
      </c>
      <c r="AA18" s="17">
        <v>15.3</v>
      </c>
      <c r="AB18" s="17">
        <v>2</v>
      </c>
      <c r="AC18" s="17">
        <v>44.8</v>
      </c>
      <c r="AD18" s="1"/>
      <c r="AE18" s="17">
        <v>1.53</v>
      </c>
      <c r="AF18" s="215"/>
    </row>
    <row r="19" spans="1:32" ht="65.25" customHeight="1">
      <c r="A19" s="26">
        <v>10</v>
      </c>
      <c r="B19" s="157" t="s">
        <v>650</v>
      </c>
      <c r="C19" s="70">
        <v>0.47899999999999998</v>
      </c>
      <c r="D19" s="1"/>
      <c r="E19" s="1"/>
      <c r="F19" s="1"/>
      <c r="G19" s="1"/>
      <c r="H19" s="1">
        <v>0.47899999999999998</v>
      </c>
      <c r="I19" s="1"/>
      <c r="J19" s="1"/>
      <c r="K19" s="1"/>
      <c r="L19" s="1"/>
      <c r="M19" s="1">
        <v>0.47899999999999998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7"/>
      <c r="AE19" s="1">
        <v>0.93</v>
      </c>
    </row>
    <row r="20" spans="1:32" ht="67.5" customHeight="1">
      <c r="A20" s="26">
        <v>11</v>
      </c>
      <c r="B20" s="159" t="s">
        <v>651</v>
      </c>
      <c r="C20" s="170">
        <v>9</v>
      </c>
      <c r="D20" s="17"/>
      <c r="E20" s="17"/>
      <c r="F20" s="17"/>
      <c r="G20" s="17"/>
      <c r="H20" s="17">
        <v>9</v>
      </c>
      <c r="I20" s="17"/>
      <c r="J20" s="17"/>
      <c r="K20" s="17">
        <v>9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">
        <f t="shared" si="2"/>
        <v>8</v>
      </c>
      <c r="Y20" s="1">
        <f t="shared" si="1"/>
        <v>116</v>
      </c>
      <c r="Z20" s="17">
        <v>8</v>
      </c>
      <c r="AA20" s="17">
        <v>116</v>
      </c>
      <c r="AB20" s="17"/>
      <c r="AC20" s="17"/>
      <c r="AD20" s="17"/>
      <c r="AE20" s="17">
        <v>8.58</v>
      </c>
    </row>
    <row r="21" spans="1:32" ht="67.5">
      <c r="A21" s="26">
        <v>12</v>
      </c>
      <c r="B21" s="312" t="s">
        <v>652</v>
      </c>
      <c r="C21" s="170">
        <v>0.26500000000000001</v>
      </c>
      <c r="D21" s="17"/>
      <c r="E21" s="17"/>
      <c r="F21" s="17"/>
      <c r="G21" s="17"/>
      <c r="H21" s="17">
        <v>0.26500000000000001</v>
      </c>
      <c r="I21" s="17"/>
      <c r="J21" s="17"/>
      <c r="K21" s="17"/>
      <c r="L21" s="17"/>
      <c r="M21" s="17">
        <v>0.26500000000000001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"/>
      <c r="Y21" s="1"/>
      <c r="Z21" s="17"/>
      <c r="AA21" s="17"/>
      <c r="AB21" s="17"/>
      <c r="AC21" s="17"/>
      <c r="AD21" s="1"/>
      <c r="AE21" s="17">
        <v>0.26</v>
      </c>
    </row>
    <row r="22" spans="1:32" ht="67.5">
      <c r="A22" s="26">
        <v>13</v>
      </c>
      <c r="B22" s="159" t="s">
        <v>653</v>
      </c>
      <c r="C22" s="170">
        <v>3.089</v>
      </c>
      <c r="D22" s="17"/>
      <c r="E22" s="17"/>
      <c r="F22" s="17"/>
      <c r="G22" s="17"/>
      <c r="H22" s="17">
        <v>3.089</v>
      </c>
      <c r="I22" s="17"/>
      <c r="J22" s="17"/>
      <c r="K22" s="17"/>
      <c r="L22" s="17">
        <v>3.089</v>
      </c>
      <c r="M22" s="17"/>
      <c r="N22" s="17"/>
      <c r="O22" s="17"/>
      <c r="P22" s="17"/>
      <c r="Q22" s="1">
        <f>U22</f>
        <v>1</v>
      </c>
      <c r="R22" s="31">
        <v>30.75</v>
      </c>
      <c r="S22" s="17"/>
      <c r="T22" s="17"/>
      <c r="U22" s="17">
        <v>1</v>
      </c>
      <c r="V22" s="17">
        <v>30.75</v>
      </c>
      <c r="W22" s="17"/>
      <c r="X22" s="1"/>
      <c r="Y22" s="1"/>
      <c r="Z22" s="17"/>
      <c r="AA22" s="17"/>
      <c r="AB22" s="17"/>
      <c r="AC22" s="17"/>
      <c r="AD22" s="1"/>
      <c r="AE22" s="17">
        <v>2.72</v>
      </c>
    </row>
    <row r="23" spans="1:32" ht="56.25">
      <c r="A23" s="26">
        <v>14</v>
      </c>
      <c r="B23" s="28" t="s">
        <v>654</v>
      </c>
      <c r="C23" s="70">
        <v>0.83</v>
      </c>
      <c r="D23" s="1"/>
      <c r="E23" s="1"/>
      <c r="F23" s="1"/>
      <c r="G23" s="1"/>
      <c r="H23" s="1">
        <v>0.83</v>
      </c>
      <c r="I23" s="1"/>
      <c r="J23" s="1"/>
      <c r="K23" s="1">
        <v>0.83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2"/>
        <v>1</v>
      </c>
      <c r="Y23" s="1">
        <f t="shared" si="1"/>
        <v>11.45</v>
      </c>
      <c r="Z23" s="1">
        <v>1</v>
      </c>
      <c r="AA23" s="1">
        <v>11.45</v>
      </c>
      <c r="AB23" s="1"/>
      <c r="AC23" s="1"/>
      <c r="AD23" s="1"/>
      <c r="AE23" s="1">
        <v>1.02</v>
      </c>
      <c r="AF23" s="215"/>
    </row>
    <row r="24" spans="1:32" ht="22.5">
      <c r="A24" s="26">
        <v>15</v>
      </c>
      <c r="B24" s="159" t="s">
        <v>190</v>
      </c>
      <c r="C24" s="170">
        <v>2.153</v>
      </c>
      <c r="D24" s="17"/>
      <c r="E24" s="17"/>
      <c r="F24" s="17"/>
      <c r="G24" s="17"/>
      <c r="H24" s="17">
        <v>2.153</v>
      </c>
      <c r="I24" s="17"/>
      <c r="J24" s="17"/>
      <c r="K24" s="17">
        <v>2.153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"/>
      <c r="Y24" s="1"/>
      <c r="Z24" s="17"/>
      <c r="AA24" s="17"/>
      <c r="AB24" s="17"/>
      <c r="AC24" s="17"/>
      <c r="AD24" s="17"/>
      <c r="AE24" s="17">
        <v>1.78</v>
      </c>
    </row>
    <row r="25" spans="1:32" ht="56.25">
      <c r="A25" s="26">
        <v>16</v>
      </c>
      <c r="B25" s="159" t="s">
        <v>655</v>
      </c>
      <c r="C25" s="170">
        <v>1.476</v>
      </c>
      <c r="D25" s="17"/>
      <c r="E25" s="17"/>
      <c r="F25" s="17"/>
      <c r="G25" s="17"/>
      <c r="H25" s="17">
        <v>1.476</v>
      </c>
      <c r="I25" s="17"/>
      <c r="J25" s="17"/>
      <c r="K25" s="17">
        <v>1.476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">
        <f t="shared" si="2"/>
        <v>2</v>
      </c>
      <c r="Y25" s="1">
        <f t="shared" si="1"/>
        <v>23.8</v>
      </c>
      <c r="Z25" s="17">
        <v>2</v>
      </c>
      <c r="AA25" s="17">
        <v>23.8</v>
      </c>
      <c r="AB25" s="17"/>
      <c r="AC25" s="17"/>
      <c r="AD25" s="17"/>
      <c r="AE25" s="17">
        <v>1.19</v>
      </c>
    </row>
    <row r="26" spans="1:32" ht="45">
      <c r="A26" s="26">
        <v>17</v>
      </c>
      <c r="B26" s="159" t="s">
        <v>466</v>
      </c>
      <c r="C26" s="170">
        <v>0.753</v>
      </c>
      <c r="D26" s="17"/>
      <c r="E26" s="17"/>
      <c r="F26" s="17"/>
      <c r="G26" s="17"/>
      <c r="H26" s="17">
        <v>0.753</v>
      </c>
      <c r="I26" s="17"/>
      <c r="J26" s="17"/>
      <c r="K26" s="17"/>
      <c r="L26" s="17"/>
      <c r="M26" s="17">
        <v>0.753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"/>
      <c r="Y26" s="1"/>
      <c r="Z26" s="17"/>
      <c r="AA26" s="17"/>
      <c r="AB26" s="17"/>
      <c r="AC26" s="17"/>
      <c r="AD26" s="1"/>
      <c r="AE26" s="17">
        <v>0.6</v>
      </c>
    </row>
    <row r="27" spans="1:32" ht="67.5">
      <c r="A27" s="26">
        <v>18</v>
      </c>
      <c r="B27" s="312" t="s">
        <v>656</v>
      </c>
      <c r="C27" s="170">
        <v>0.4</v>
      </c>
      <c r="D27" s="17"/>
      <c r="E27" s="17"/>
      <c r="F27" s="17"/>
      <c r="G27" s="17"/>
      <c r="H27" s="17">
        <v>0.4</v>
      </c>
      <c r="I27" s="17"/>
      <c r="J27" s="17"/>
      <c r="K27" s="17">
        <v>0.4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"/>
      <c r="Y27" s="1"/>
      <c r="Z27" s="17"/>
      <c r="AA27" s="17"/>
      <c r="AB27" s="17"/>
      <c r="AC27" s="17"/>
      <c r="AD27" s="1"/>
      <c r="AE27" s="17">
        <v>0.34</v>
      </c>
    </row>
    <row r="28" spans="1:32" ht="24" customHeight="1">
      <c r="A28" s="26">
        <v>19</v>
      </c>
      <c r="B28" s="157" t="s">
        <v>191</v>
      </c>
      <c r="C28" s="70">
        <v>2.3090000000000002</v>
      </c>
      <c r="D28" s="1"/>
      <c r="E28" s="1"/>
      <c r="F28" s="1"/>
      <c r="G28" s="1"/>
      <c r="H28" s="1">
        <v>2.3090000000000002</v>
      </c>
      <c r="I28" s="1"/>
      <c r="J28" s="1"/>
      <c r="K28" s="1"/>
      <c r="L28" s="1">
        <v>2.3090000000000002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>AB28</f>
        <v>1</v>
      </c>
      <c r="Y28" s="1">
        <f>AC28</f>
        <v>14.1</v>
      </c>
      <c r="Z28" s="1"/>
      <c r="AA28" s="1"/>
      <c r="AB28" s="1">
        <v>1</v>
      </c>
      <c r="AC28" s="1">
        <v>14.1</v>
      </c>
      <c r="AD28" s="1"/>
      <c r="AE28" s="1">
        <v>2.04</v>
      </c>
    </row>
    <row r="29" spans="1:32" ht="22.5">
      <c r="A29" s="26">
        <v>20</v>
      </c>
      <c r="B29" s="28" t="s">
        <v>192</v>
      </c>
      <c r="C29" s="70">
        <v>4.3</v>
      </c>
      <c r="D29" s="1"/>
      <c r="E29" s="1"/>
      <c r="F29" s="1"/>
      <c r="G29" s="1"/>
      <c r="H29" s="1">
        <v>4.3</v>
      </c>
      <c r="I29" s="1"/>
      <c r="J29" s="1"/>
      <c r="K29" s="1">
        <v>4.3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>Z29+AB29</f>
        <v>7</v>
      </c>
      <c r="Y29" s="1">
        <f>AA29+AC29</f>
        <v>103.4</v>
      </c>
      <c r="Z29" s="1">
        <v>5</v>
      </c>
      <c r="AA29" s="1">
        <v>75</v>
      </c>
      <c r="AB29" s="1">
        <v>2</v>
      </c>
      <c r="AC29" s="1">
        <v>28.4</v>
      </c>
      <c r="AD29" s="1"/>
      <c r="AE29" s="1">
        <v>3.66</v>
      </c>
    </row>
    <row r="30" spans="1:32" ht="22.5">
      <c r="A30" s="26">
        <v>21</v>
      </c>
      <c r="B30" s="159" t="s">
        <v>193</v>
      </c>
      <c r="C30" s="170">
        <v>6.3289999999999997</v>
      </c>
      <c r="D30" s="17"/>
      <c r="E30" s="17"/>
      <c r="F30" s="17"/>
      <c r="G30" s="17"/>
      <c r="H30" s="17">
        <v>6.3289999999999997</v>
      </c>
      <c r="I30" s="17"/>
      <c r="J30" s="17"/>
      <c r="K30" s="17">
        <v>6.3289999999999997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">
        <f t="shared" si="2"/>
        <v>3</v>
      </c>
      <c r="Y30" s="1">
        <f t="shared" si="1"/>
        <v>34</v>
      </c>
      <c r="Z30" s="17">
        <v>3</v>
      </c>
      <c r="AA30" s="17">
        <v>34</v>
      </c>
      <c r="AB30" s="17"/>
      <c r="AC30" s="17"/>
      <c r="AD30" s="1"/>
      <c r="AE30" s="17">
        <v>5.27</v>
      </c>
    </row>
    <row r="31" spans="1:32">
      <c r="A31" s="26">
        <v>22</v>
      </c>
      <c r="B31" s="157" t="s">
        <v>194</v>
      </c>
      <c r="C31" s="70">
        <v>4.9279999999999999</v>
      </c>
      <c r="D31" s="1"/>
      <c r="E31" s="1"/>
      <c r="F31" s="1"/>
      <c r="G31" s="1"/>
      <c r="H31" s="1">
        <v>4.9279999999999999</v>
      </c>
      <c r="I31" s="1"/>
      <c r="J31" s="1"/>
      <c r="K31" s="1">
        <v>4.9279999999999999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>Z31+AB31</f>
        <v>3</v>
      </c>
      <c r="Y31" s="1">
        <f>AA31+AC31</f>
        <v>34</v>
      </c>
      <c r="Z31" s="1">
        <v>1</v>
      </c>
      <c r="AA31" s="1">
        <v>12</v>
      </c>
      <c r="AB31" s="1">
        <v>2</v>
      </c>
      <c r="AC31" s="1">
        <v>22</v>
      </c>
      <c r="AD31" s="1"/>
      <c r="AE31" s="1">
        <v>4.25</v>
      </c>
    </row>
    <row r="32" spans="1:32">
      <c r="A32" s="1"/>
      <c r="B32" s="70" t="s">
        <v>98</v>
      </c>
      <c r="C32" s="169">
        <f t="shared" ref="C32:V32" si="3">SUM(C10:C31)</f>
        <v>130.05500000000001</v>
      </c>
      <c r="D32" s="1">
        <f t="shared" si="3"/>
        <v>0</v>
      </c>
      <c r="E32" s="1">
        <f t="shared" si="3"/>
        <v>0</v>
      </c>
      <c r="F32" s="1">
        <f t="shared" si="3"/>
        <v>0</v>
      </c>
      <c r="G32" s="48">
        <f t="shared" si="3"/>
        <v>28.213999999999999</v>
      </c>
      <c r="H32" s="48">
        <f t="shared" si="3"/>
        <v>101.84099999999999</v>
      </c>
      <c r="I32" s="1">
        <f t="shared" si="3"/>
        <v>0</v>
      </c>
      <c r="J32" s="1">
        <f t="shared" si="3"/>
        <v>0</v>
      </c>
      <c r="K32" s="48">
        <f t="shared" si="3"/>
        <v>119.212</v>
      </c>
      <c r="L32" s="1">
        <f t="shared" si="3"/>
        <v>8.7759999999999998</v>
      </c>
      <c r="M32" s="1">
        <f t="shared" si="3"/>
        <v>2.0670000000000002</v>
      </c>
      <c r="N32" s="1">
        <f t="shared" si="3"/>
        <v>0</v>
      </c>
      <c r="O32" s="1">
        <f t="shared" si="3"/>
        <v>0</v>
      </c>
      <c r="P32" s="1">
        <f t="shared" si="3"/>
        <v>0</v>
      </c>
      <c r="Q32" s="1">
        <f t="shared" si="3"/>
        <v>6</v>
      </c>
      <c r="R32" s="31">
        <f t="shared" si="3"/>
        <v>226.74</v>
      </c>
      <c r="S32" s="1">
        <f t="shared" si="3"/>
        <v>0</v>
      </c>
      <c r="T32" s="1">
        <f t="shared" si="3"/>
        <v>0</v>
      </c>
      <c r="U32" s="1">
        <f t="shared" si="3"/>
        <v>6</v>
      </c>
      <c r="V32" s="1">
        <f t="shared" si="3"/>
        <v>226.74</v>
      </c>
      <c r="W32" s="1"/>
      <c r="X32" s="1">
        <f t="shared" ref="X32:AC32" si="4">SUM(X10:X31)</f>
        <v>91</v>
      </c>
      <c r="Y32" s="48">
        <f t="shared" si="4"/>
        <v>1356.8</v>
      </c>
      <c r="Z32" s="1">
        <f t="shared" si="4"/>
        <v>84</v>
      </c>
      <c r="AA32" s="1">
        <f t="shared" si="4"/>
        <v>1247.5</v>
      </c>
      <c r="AB32" s="1">
        <f t="shared" si="4"/>
        <v>7</v>
      </c>
      <c r="AC32" s="31">
        <f t="shared" si="4"/>
        <v>109.3</v>
      </c>
      <c r="AD32" s="1"/>
      <c r="AE32" s="1">
        <f>SUM(AE10:AE31)</f>
        <v>119.46</v>
      </c>
    </row>
    <row r="33" spans="1:8">
      <c r="A33" s="2" t="s">
        <v>73</v>
      </c>
      <c r="G33" s="35"/>
      <c r="H33" s="35"/>
    </row>
    <row r="34" spans="1:8">
      <c r="A34" s="6"/>
      <c r="G34" s="35"/>
      <c r="H34" s="35"/>
    </row>
    <row r="35" spans="1:8">
      <c r="G35" s="35"/>
      <c r="H35" s="35"/>
    </row>
    <row r="36" spans="1:8">
      <c r="G36" s="35"/>
      <c r="H36" s="35"/>
    </row>
    <row r="37" spans="1:8">
      <c r="A37" s="2" t="s">
        <v>73</v>
      </c>
      <c r="G37" s="35"/>
      <c r="H37" s="35"/>
    </row>
    <row r="38" spans="1:8">
      <c r="A38" s="19"/>
      <c r="G38" s="35"/>
      <c r="H38" s="35"/>
    </row>
    <row r="39" spans="1:8">
      <c r="A39" s="2" t="s">
        <v>73</v>
      </c>
      <c r="G39" s="35"/>
      <c r="H39" s="35"/>
    </row>
    <row r="40" spans="1:8">
      <c r="A40" s="20"/>
      <c r="G40" s="35"/>
      <c r="H40" s="35"/>
    </row>
    <row r="41" spans="1:8">
      <c r="A41" s="20"/>
      <c r="G41" s="35"/>
      <c r="H41" s="35"/>
    </row>
    <row r="42" spans="1:8">
      <c r="G42" s="35"/>
      <c r="H42" s="35"/>
    </row>
    <row r="43" spans="1:8">
      <c r="A43" s="21"/>
    </row>
    <row r="44" spans="1:8">
      <c r="A44" s="2" t="s">
        <v>73</v>
      </c>
    </row>
  </sheetData>
  <mergeCells count="20">
    <mergeCell ref="AF12:AK12"/>
    <mergeCell ref="X6:AD6"/>
    <mergeCell ref="X7:Y7"/>
    <mergeCell ref="Z7:AA7"/>
    <mergeCell ref="AF16:AM16"/>
    <mergeCell ref="AE6:AE8"/>
    <mergeCell ref="AB7:AC7"/>
    <mergeCell ref="A6:A8"/>
    <mergeCell ref="D7:D8"/>
    <mergeCell ref="U7:V7"/>
    <mergeCell ref="Q7:R7"/>
    <mergeCell ref="Q6:W6"/>
    <mergeCell ref="S7:T7"/>
    <mergeCell ref="B6:B8"/>
    <mergeCell ref="C6:D6"/>
    <mergeCell ref="E6:I6"/>
    <mergeCell ref="J6:P6"/>
    <mergeCell ref="J7:L7"/>
    <mergeCell ref="M7:N7"/>
    <mergeCell ref="O7:P7"/>
  </mergeCells>
  <phoneticPr fontId="3" type="noConversion"/>
  <printOptions horizontalCentered="1"/>
  <pageMargins left="0" right="0" top="0.78740157480314965" bottom="0.39370078740157483" header="0.51181102362204722" footer="0.51181102362204722"/>
  <pageSetup paperSize="9" scale="55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topLeftCell="A19" zoomScale="120" zoomScaleNormal="120" workbookViewId="0">
      <selection activeCell="X31" sqref="X31"/>
    </sheetView>
  </sheetViews>
  <sheetFormatPr defaultRowHeight="12.75"/>
  <cols>
    <col min="1" max="1" width="11.140625" style="2" customWidth="1"/>
    <col min="2" max="2" width="23" style="2" customWidth="1"/>
    <col min="3" max="3" width="7.28515625" style="2" customWidth="1"/>
    <col min="4" max="4" width="4.140625" style="2" customWidth="1"/>
    <col min="5" max="5" width="1.85546875" style="2" bestFit="1" customWidth="1"/>
    <col min="6" max="6" width="2.140625" style="2" bestFit="1" customWidth="1"/>
    <col min="7" max="7" width="5.85546875" style="2" customWidth="1"/>
    <col min="8" max="8" width="6.5703125" style="2" bestFit="1" customWidth="1"/>
    <col min="9" max="9" width="2" style="2" bestFit="1" customWidth="1"/>
    <col min="10" max="10" width="3.140625" style="2" customWidth="1"/>
    <col min="11" max="11" width="6.85546875" style="2" customWidth="1"/>
    <col min="12" max="14" width="5.85546875" style="2" bestFit="1" customWidth="1"/>
    <col min="15" max="15" width="3" style="2" customWidth="1"/>
    <col min="16" max="17" width="3.42578125" style="2" customWidth="1"/>
    <col min="18" max="18" width="6" style="2" customWidth="1"/>
    <col min="19" max="19" width="3.140625" style="2" customWidth="1"/>
    <col min="20" max="20" width="3.7109375" style="2" customWidth="1"/>
    <col min="21" max="21" width="3.28515625" style="2" customWidth="1"/>
    <col min="22" max="22" width="5.85546875" style="2" customWidth="1"/>
    <col min="23" max="23" width="4" style="2" customWidth="1"/>
    <col min="24" max="24" width="5.5703125" style="2" customWidth="1"/>
    <col min="25" max="25" width="6.7109375" style="2" customWidth="1"/>
    <col min="26" max="26" width="6" style="2" customWidth="1"/>
    <col min="27" max="27" width="6.42578125" style="2" customWidth="1"/>
    <col min="28" max="28" width="4.140625" style="2" customWidth="1"/>
    <col min="29" max="29" width="5.7109375" style="2" customWidth="1"/>
    <col min="30" max="30" width="4" style="2" bestFit="1" customWidth="1"/>
    <col min="31" max="31" width="5.140625" style="2" customWidth="1"/>
    <col min="32" max="32" width="80.85546875" style="2" customWidth="1"/>
    <col min="33" max="16384" width="9.140625" style="2"/>
  </cols>
  <sheetData>
    <row r="1" spans="1:41">
      <c r="A1" s="2" t="s">
        <v>73</v>
      </c>
    </row>
    <row r="2" spans="1:41" ht="15">
      <c r="AE2" s="10" t="s">
        <v>115</v>
      </c>
    </row>
    <row r="3" spans="1:41">
      <c r="A3" s="2" t="s">
        <v>73</v>
      </c>
    </row>
    <row r="4" spans="1:41" ht="15">
      <c r="A4" s="5" t="s">
        <v>698</v>
      </c>
    </row>
    <row r="5" spans="1:41">
      <c r="A5" s="2" t="s">
        <v>73</v>
      </c>
    </row>
    <row r="6" spans="1:41" s="6" customFormat="1" ht="22.5" customHeight="1">
      <c r="A6" s="389" t="s">
        <v>85</v>
      </c>
      <c r="B6" s="399" t="s">
        <v>80</v>
      </c>
      <c r="C6" s="397" t="s">
        <v>118</v>
      </c>
      <c r="D6" s="398"/>
      <c r="E6" s="397" t="s">
        <v>86</v>
      </c>
      <c r="F6" s="434"/>
      <c r="G6" s="434"/>
      <c r="H6" s="434"/>
      <c r="I6" s="398"/>
      <c r="J6" s="394" t="s">
        <v>87</v>
      </c>
      <c r="K6" s="395"/>
      <c r="L6" s="395"/>
      <c r="M6" s="395"/>
      <c r="N6" s="395"/>
      <c r="O6" s="395"/>
      <c r="P6" s="396"/>
      <c r="Q6" s="394" t="s">
        <v>88</v>
      </c>
      <c r="R6" s="395"/>
      <c r="S6" s="395"/>
      <c r="T6" s="395"/>
      <c r="U6" s="395"/>
      <c r="V6" s="395"/>
      <c r="W6" s="396"/>
      <c r="X6" s="394" t="s">
        <v>89</v>
      </c>
      <c r="Y6" s="395"/>
      <c r="Z6" s="395"/>
      <c r="AA6" s="395"/>
      <c r="AB6" s="395"/>
      <c r="AC6" s="395"/>
      <c r="AD6" s="396"/>
      <c r="AE6" s="389" t="s">
        <v>110</v>
      </c>
    </row>
    <row r="7" spans="1:41" ht="33.75">
      <c r="A7" s="390"/>
      <c r="B7" s="400"/>
      <c r="C7" s="13" t="s">
        <v>74</v>
      </c>
      <c r="D7" s="392" t="s">
        <v>99</v>
      </c>
      <c r="E7" s="13" t="s">
        <v>75</v>
      </c>
      <c r="F7" s="13" t="s">
        <v>90</v>
      </c>
      <c r="G7" s="13" t="s">
        <v>83</v>
      </c>
      <c r="H7" s="13" t="s">
        <v>76</v>
      </c>
      <c r="I7" s="13" t="s">
        <v>77</v>
      </c>
      <c r="J7" s="402" t="s">
        <v>91</v>
      </c>
      <c r="K7" s="403"/>
      <c r="L7" s="404"/>
      <c r="M7" s="402" t="s">
        <v>92</v>
      </c>
      <c r="N7" s="404"/>
      <c r="O7" s="402" t="s">
        <v>93</v>
      </c>
      <c r="P7" s="404"/>
      <c r="Q7" s="397" t="s">
        <v>79</v>
      </c>
      <c r="R7" s="398"/>
      <c r="S7" s="397" t="s">
        <v>101</v>
      </c>
      <c r="T7" s="398"/>
      <c r="U7" s="397" t="s">
        <v>78</v>
      </c>
      <c r="V7" s="398"/>
      <c r="W7" s="8" t="s">
        <v>100</v>
      </c>
      <c r="X7" s="397" t="s">
        <v>79</v>
      </c>
      <c r="Y7" s="398"/>
      <c r="Z7" s="397" t="s">
        <v>78</v>
      </c>
      <c r="AA7" s="398"/>
      <c r="AB7" s="397" t="s">
        <v>101</v>
      </c>
      <c r="AC7" s="398"/>
      <c r="AD7" s="8" t="s">
        <v>100</v>
      </c>
      <c r="AE7" s="390"/>
    </row>
    <row r="8" spans="1:41" ht="67.5">
      <c r="A8" s="391"/>
      <c r="B8" s="401"/>
      <c r="C8" s="18"/>
      <c r="D8" s="393"/>
      <c r="E8" s="18"/>
      <c r="F8" s="18"/>
      <c r="G8" s="18"/>
      <c r="H8" s="18"/>
      <c r="I8" s="18"/>
      <c r="J8" s="7" t="s">
        <v>84</v>
      </c>
      <c r="K8" s="7" t="s">
        <v>81</v>
      </c>
      <c r="L8" s="8" t="s">
        <v>94</v>
      </c>
      <c r="M8" s="8" t="s">
        <v>95</v>
      </c>
      <c r="N8" s="8" t="s">
        <v>96</v>
      </c>
      <c r="O8" s="8" t="s">
        <v>112</v>
      </c>
      <c r="P8" s="8" t="s">
        <v>97</v>
      </c>
      <c r="Q8" s="25" t="s">
        <v>108</v>
      </c>
      <c r="R8" s="25" t="s">
        <v>111</v>
      </c>
      <c r="S8" s="25" t="s">
        <v>108</v>
      </c>
      <c r="T8" s="25" t="s">
        <v>111</v>
      </c>
      <c r="U8" s="25" t="s">
        <v>108</v>
      </c>
      <c r="V8" s="25" t="s">
        <v>111</v>
      </c>
      <c r="W8" s="8"/>
      <c r="X8" s="25" t="s">
        <v>108</v>
      </c>
      <c r="Y8" s="25" t="s">
        <v>111</v>
      </c>
      <c r="Z8" s="25" t="s">
        <v>108</v>
      </c>
      <c r="AA8" s="25" t="s">
        <v>111</v>
      </c>
      <c r="AB8" s="25" t="s">
        <v>108</v>
      </c>
      <c r="AC8" s="25" t="s">
        <v>111</v>
      </c>
      <c r="AD8" s="8"/>
      <c r="AE8" s="391"/>
    </row>
    <row r="9" spans="1:41" s="16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</row>
    <row r="10" spans="1:41" ht="22.5" customHeight="1">
      <c r="A10" s="26">
        <v>1</v>
      </c>
      <c r="B10" s="157" t="s">
        <v>169</v>
      </c>
      <c r="C10" s="1">
        <v>32.112000000000002</v>
      </c>
      <c r="D10" s="1"/>
      <c r="E10" s="1"/>
      <c r="F10" s="1"/>
      <c r="G10" s="1">
        <v>32.112000000000002</v>
      </c>
      <c r="H10" s="1"/>
      <c r="I10" s="1"/>
      <c r="J10" s="1"/>
      <c r="K10" s="1">
        <v>32.112000000000002</v>
      </c>
      <c r="L10" s="1"/>
      <c r="M10" s="1"/>
      <c r="N10" s="1"/>
      <c r="O10" s="1"/>
      <c r="P10" s="1"/>
      <c r="Q10" s="1">
        <f>U10</f>
        <v>2</v>
      </c>
      <c r="R10" s="31">
        <f>V10</f>
        <v>168.68</v>
      </c>
      <c r="S10" s="1"/>
      <c r="T10" s="1"/>
      <c r="U10" s="1">
        <v>2</v>
      </c>
      <c r="V10" s="31">
        <v>168.68</v>
      </c>
      <c r="W10" s="1"/>
      <c r="X10" s="1">
        <f>Z10+AB10</f>
        <v>23</v>
      </c>
      <c r="Y10" s="48">
        <f>AA10+AC10</f>
        <v>411.41</v>
      </c>
      <c r="Z10" s="1">
        <v>23</v>
      </c>
      <c r="AA10" s="48">
        <v>411.41</v>
      </c>
      <c r="AB10" s="1"/>
      <c r="AC10" s="1"/>
      <c r="AD10" s="1"/>
      <c r="AE10" s="1">
        <v>32.112000000000002</v>
      </c>
      <c r="AF10" s="440"/>
      <c r="AG10" s="441"/>
      <c r="AH10" s="441"/>
      <c r="AI10" s="441"/>
      <c r="AJ10" s="441"/>
      <c r="AK10" s="441"/>
      <c r="AL10" s="441"/>
      <c r="AM10" s="441"/>
      <c r="AN10" s="441"/>
      <c r="AO10" s="441"/>
    </row>
    <row r="11" spans="1:41" ht="33.75">
      <c r="A11" s="11">
        <v>2</v>
      </c>
      <c r="B11" s="158" t="s">
        <v>195</v>
      </c>
      <c r="C11" s="7">
        <v>10.73</v>
      </c>
      <c r="D11" s="7"/>
      <c r="E11" s="7"/>
      <c r="F11" s="7"/>
      <c r="G11" s="7">
        <v>10.73</v>
      </c>
      <c r="H11" s="7"/>
      <c r="I11" s="7"/>
      <c r="J11" s="7"/>
      <c r="K11" s="7">
        <v>10.73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50"/>
      <c r="W11" s="7"/>
      <c r="X11" s="1">
        <f t="shared" ref="X11:X29" si="0">Z11+AB11</f>
        <v>8</v>
      </c>
      <c r="Y11" s="1">
        <f t="shared" ref="Y11:Y29" si="1">AA11+AC11</f>
        <v>183</v>
      </c>
      <c r="Z11" s="7">
        <v>7</v>
      </c>
      <c r="AA11" s="7">
        <v>139.30000000000001</v>
      </c>
      <c r="AB11" s="7">
        <v>1</v>
      </c>
      <c r="AC11" s="7">
        <v>43.7</v>
      </c>
      <c r="AD11" s="7"/>
      <c r="AE11" s="7">
        <v>10.73</v>
      </c>
    </row>
    <row r="12" spans="1:41" ht="22.5">
      <c r="A12" s="26">
        <v>3</v>
      </c>
      <c r="B12" s="157" t="s">
        <v>196</v>
      </c>
      <c r="C12" s="1">
        <v>7.4130000000000003</v>
      </c>
      <c r="D12" s="1"/>
      <c r="E12" s="1"/>
      <c r="F12" s="1"/>
      <c r="G12" s="1"/>
      <c r="H12" s="1">
        <v>7.4130000000000003</v>
      </c>
      <c r="I12" s="1"/>
      <c r="J12" s="1"/>
      <c r="K12" s="1">
        <v>7.4130000000000003</v>
      </c>
      <c r="L12" s="1"/>
      <c r="M12" s="1"/>
      <c r="N12" s="1"/>
      <c r="O12" s="1"/>
      <c r="P12" s="1"/>
      <c r="Q12" s="1">
        <f>U12</f>
        <v>2</v>
      </c>
      <c r="R12" s="1">
        <f>V12</f>
        <v>36</v>
      </c>
      <c r="S12" s="1"/>
      <c r="T12" s="1"/>
      <c r="U12" s="1">
        <v>2</v>
      </c>
      <c r="V12" s="31">
        <v>36</v>
      </c>
      <c r="W12" s="1"/>
      <c r="X12" s="1">
        <f t="shared" si="0"/>
        <v>8</v>
      </c>
      <c r="Y12" s="1">
        <f t="shared" si="1"/>
        <v>155.30000000000001</v>
      </c>
      <c r="Z12" s="1">
        <v>3</v>
      </c>
      <c r="AA12" s="1">
        <v>62</v>
      </c>
      <c r="AB12" s="1">
        <v>5</v>
      </c>
      <c r="AC12" s="1">
        <v>93.3</v>
      </c>
      <c r="AD12" s="1"/>
      <c r="AE12" s="1">
        <v>6.4</v>
      </c>
    </row>
    <row r="13" spans="1:41">
      <c r="A13" s="26">
        <v>4</v>
      </c>
      <c r="B13" s="157" t="s">
        <v>197</v>
      </c>
      <c r="C13" s="1">
        <v>6.7859999999999996</v>
      </c>
      <c r="D13" s="1"/>
      <c r="E13" s="1"/>
      <c r="F13" s="1"/>
      <c r="G13" s="1"/>
      <c r="H13" s="1">
        <v>6.7859999999999996</v>
      </c>
      <c r="I13" s="1"/>
      <c r="J13" s="1"/>
      <c r="K13" s="1"/>
      <c r="L13" s="1">
        <v>6.7859999999999996</v>
      </c>
      <c r="M13" s="1"/>
      <c r="N13" s="1"/>
      <c r="O13" s="1"/>
      <c r="P13" s="1"/>
      <c r="Q13" s="1"/>
      <c r="R13" s="1"/>
      <c r="S13" s="1"/>
      <c r="T13" s="1"/>
      <c r="U13" s="1"/>
      <c r="V13" s="31"/>
      <c r="W13" s="1"/>
      <c r="X13" s="1">
        <f t="shared" si="0"/>
        <v>5</v>
      </c>
      <c r="Y13" s="1">
        <f t="shared" si="1"/>
        <v>91</v>
      </c>
      <c r="Z13" s="1">
        <v>4</v>
      </c>
      <c r="AA13" s="1">
        <v>77</v>
      </c>
      <c r="AB13" s="1">
        <v>1</v>
      </c>
      <c r="AC13" s="1">
        <v>14</v>
      </c>
      <c r="AD13" s="1"/>
      <c r="AE13" s="1">
        <v>5.9</v>
      </c>
    </row>
    <row r="14" spans="1:41">
      <c r="A14" s="160">
        <v>5</v>
      </c>
      <c r="B14" s="28" t="s">
        <v>198</v>
      </c>
      <c r="C14" s="1">
        <v>10.8</v>
      </c>
      <c r="D14" s="1"/>
      <c r="E14" s="1"/>
      <c r="F14" s="1"/>
      <c r="G14" s="1"/>
      <c r="H14" s="1">
        <v>10.8</v>
      </c>
      <c r="I14" s="1"/>
      <c r="J14" s="1"/>
      <c r="K14" s="1">
        <v>10.8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31"/>
      <c r="W14" s="1"/>
      <c r="X14" s="1">
        <f t="shared" si="0"/>
        <v>12</v>
      </c>
      <c r="Y14" s="1">
        <f t="shared" si="1"/>
        <v>174</v>
      </c>
      <c r="Z14" s="1">
        <v>12</v>
      </c>
      <c r="AA14" s="1">
        <v>174</v>
      </c>
      <c r="AB14" s="1"/>
      <c r="AC14" s="1"/>
      <c r="AD14" s="1"/>
      <c r="AE14" s="1">
        <v>9.1999999999999993</v>
      </c>
      <c r="AF14" s="215"/>
    </row>
    <row r="15" spans="1:41" ht="78" customHeight="1">
      <c r="A15" s="162">
        <v>6</v>
      </c>
      <c r="B15" s="29" t="s">
        <v>657</v>
      </c>
      <c r="C15" s="94">
        <v>19.920000000000002</v>
      </c>
      <c r="D15" s="7"/>
      <c r="E15" s="7"/>
      <c r="F15" s="7"/>
      <c r="G15" s="7"/>
      <c r="H15" s="94">
        <v>19.920000000000002</v>
      </c>
      <c r="I15" s="7"/>
      <c r="J15" s="7"/>
      <c r="K15" s="94">
        <v>19.920000000000002</v>
      </c>
      <c r="L15" s="7"/>
      <c r="M15" s="7"/>
      <c r="N15" s="7"/>
      <c r="O15" s="7"/>
      <c r="P15" s="7"/>
      <c r="Q15" s="1">
        <f>U15</f>
        <v>2</v>
      </c>
      <c r="R15" s="51">
        <v>34.92</v>
      </c>
      <c r="S15" s="7"/>
      <c r="T15" s="7"/>
      <c r="U15" s="7">
        <v>2</v>
      </c>
      <c r="V15" s="140">
        <v>34.92</v>
      </c>
      <c r="W15" s="7"/>
      <c r="X15" s="1">
        <f t="shared" si="0"/>
        <v>23</v>
      </c>
      <c r="Y15" s="1">
        <f t="shared" si="1"/>
        <v>340.01</v>
      </c>
      <c r="Z15" s="7">
        <v>21</v>
      </c>
      <c r="AA15" s="7">
        <v>308.91000000000003</v>
      </c>
      <c r="AB15" s="7">
        <v>2</v>
      </c>
      <c r="AC15" s="7">
        <v>31.1</v>
      </c>
      <c r="AD15" s="7"/>
      <c r="AE15" s="7">
        <v>16.8</v>
      </c>
      <c r="AF15" s="436"/>
      <c r="AG15" s="437"/>
      <c r="AH15" s="437"/>
      <c r="AI15" s="437"/>
      <c r="AJ15" s="437"/>
    </row>
    <row r="16" spans="1:41" ht="25.5">
      <c r="A16" s="162">
        <v>7</v>
      </c>
      <c r="B16" s="323" t="s">
        <v>199</v>
      </c>
      <c r="C16" s="7">
        <v>12.526999999999999</v>
      </c>
      <c r="D16" s="7"/>
      <c r="E16" s="7"/>
      <c r="F16" s="7"/>
      <c r="G16" s="7"/>
      <c r="H16" s="7">
        <v>12.526999999999999</v>
      </c>
      <c r="I16" s="7"/>
      <c r="J16" s="7"/>
      <c r="K16" s="7">
        <v>12.526999999999999</v>
      </c>
      <c r="L16" s="7"/>
      <c r="M16" s="7"/>
      <c r="N16" s="7"/>
      <c r="O16" s="7"/>
      <c r="P16" s="7"/>
      <c r="Q16" s="1">
        <f>U16</f>
        <v>2</v>
      </c>
      <c r="R16" s="1">
        <f>V16</f>
        <v>38.4</v>
      </c>
      <c r="S16" s="7"/>
      <c r="T16" s="7"/>
      <c r="U16" s="7">
        <v>2</v>
      </c>
      <c r="V16" s="50">
        <v>38.4</v>
      </c>
      <c r="W16" s="7"/>
      <c r="X16" s="1">
        <f t="shared" si="0"/>
        <v>11</v>
      </c>
      <c r="Y16" s="1">
        <f t="shared" si="1"/>
        <v>208</v>
      </c>
      <c r="Z16" s="7">
        <v>10</v>
      </c>
      <c r="AA16" s="7">
        <v>166.1</v>
      </c>
      <c r="AB16" s="7">
        <v>1</v>
      </c>
      <c r="AC16" s="7">
        <v>41.9</v>
      </c>
      <c r="AD16" s="7"/>
      <c r="AE16" s="7">
        <v>10.5</v>
      </c>
      <c r="AF16" s="215" t="s">
        <v>744</v>
      </c>
    </row>
    <row r="17" spans="1:37" ht="22.5">
      <c r="A17" s="162">
        <v>8</v>
      </c>
      <c r="B17" s="158" t="s">
        <v>467</v>
      </c>
      <c r="C17" s="7">
        <v>8.1</v>
      </c>
      <c r="D17" s="7"/>
      <c r="E17" s="7"/>
      <c r="F17" s="7"/>
      <c r="G17" s="7"/>
      <c r="H17" s="7">
        <v>8.1</v>
      </c>
      <c r="I17" s="7"/>
      <c r="J17" s="7"/>
      <c r="K17" s="7">
        <v>8.1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50"/>
      <c r="W17" s="7"/>
      <c r="X17" s="1">
        <f t="shared" si="0"/>
        <v>12</v>
      </c>
      <c r="Y17" s="1">
        <f t="shared" si="1"/>
        <v>212.65</v>
      </c>
      <c r="Z17" s="7">
        <v>9</v>
      </c>
      <c r="AA17" s="7">
        <v>177.65</v>
      </c>
      <c r="AB17" s="7">
        <v>3</v>
      </c>
      <c r="AC17" s="7">
        <v>35</v>
      </c>
      <c r="AD17" s="7"/>
      <c r="AE17" s="7">
        <v>10.7</v>
      </c>
      <c r="AF17" s="215"/>
    </row>
    <row r="18" spans="1:37" ht="36.75" customHeight="1">
      <c r="A18" s="162">
        <v>9</v>
      </c>
      <c r="B18" s="29" t="s">
        <v>468</v>
      </c>
      <c r="C18" s="7">
        <v>12.6</v>
      </c>
      <c r="D18" s="7"/>
      <c r="E18" s="7"/>
      <c r="F18" s="7"/>
      <c r="G18" s="7"/>
      <c r="H18" s="7">
        <v>12.6</v>
      </c>
      <c r="I18" s="7"/>
      <c r="J18" s="7"/>
      <c r="K18" s="7">
        <v>12.6</v>
      </c>
      <c r="L18" s="7"/>
      <c r="M18" s="7"/>
      <c r="N18" s="7"/>
      <c r="O18" s="7"/>
      <c r="P18" s="7"/>
      <c r="Q18" s="1">
        <f>U18</f>
        <v>2</v>
      </c>
      <c r="R18" s="51">
        <v>173.53</v>
      </c>
      <c r="S18" s="7"/>
      <c r="T18" s="7"/>
      <c r="U18" s="7">
        <v>2</v>
      </c>
      <c r="V18" s="140">
        <v>173.53</v>
      </c>
      <c r="W18" s="7"/>
      <c r="X18" s="1">
        <f t="shared" si="0"/>
        <v>6</v>
      </c>
      <c r="Y18" s="1">
        <f t="shared" si="1"/>
        <v>110.9</v>
      </c>
      <c r="Z18" s="7">
        <v>6</v>
      </c>
      <c r="AA18" s="7">
        <v>110.9</v>
      </c>
      <c r="AB18" s="7"/>
      <c r="AC18" s="7"/>
      <c r="AD18" s="7"/>
      <c r="AE18" s="7">
        <v>10.7</v>
      </c>
      <c r="AF18" s="215"/>
    </row>
    <row r="19" spans="1:37" ht="25.5">
      <c r="A19" s="162">
        <v>10</v>
      </c>
      <c r="B19" s="158" t="s">
        <v>200</v>
      </c>
      <c r="C19" s="7">
        <v>7.7</v>
      </c>
      <c r="D19" s="7"/>
      <c r="E19" s="7"/>
      <c r="F19" s="7"/>
      <c r="G19" s="7"/>
      <c r="H19" s="7">
        <v>7.7</v>
      </c>
      <c r="I19" s="7"/>
      <c r="J19" s="7"/>
      <c r="K19" s="7">
        <v>7.7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">
        <f t="shared" si="0"/>
        <v>8</v>
      </c>
      <c r="Y19" s="1">
        <f t="shared" si="1"/>
        <v>108.8</v>
      </c>
      <c r="Z19" s="7">
        <v>6</v>
      </c>
      <c r="AA19" s="7">
        <v>82.8</v>
      </c>
      <c r="AB19" s="7">
        <v>2</v>
      </c>
      <c r="AC19" s="7">
        <v>26</v>
      </c>
      <c r="AD19" s="7"/>
      <c r="AE19" s="7">
        <v>6.5</v>
      </c>
      <c r="AF19" s="215" t="s">
        <v>802</v>
      </c>
    </row>
    <row r="20" spans="1:37" ht="22.5">
      <c r="A20" s="162">
        <v>11</v>
      </c>
      <c r="B20" s="158" t="s">
        <v>201</v>
      </c>
      <c r="C20" s="94">
        <v>2.25</v>
      </c>
      <c r="D20" s="7"/>
      <c r="E20" s="7"/>
      <c r="F20" s="7"/>
      <c r="G20" s="7"/>
      <c r="H20" s="94">
        <v>2.25</v>
      </c>
      <c r="I20" s="7"/>
      <c r="J20" s="7"/>
      <c r="K20" s="7"/>
      <c r="L20" s="7">
        <v>2.2000000000000002</v>
      </c>
      <c r="M20" s="7">
        <v>0.05</v>
      </c>
      <c r="N20" s="7"/>
      <c r="O20" s="7"/>
      <c r="P20" s="7"/>
      <c r="Q20" s="1">
        <f>U20</f>
        <v>1</v>
      </c>
      <c r="R20" s="1">
        <v>16.8</v>
      </c>
      <c r="S20" s="7"/>
      <c r="T20" s="7"/>
      <c r="U20" s="7">
        <v>1</v>
      </c>
      <c r="V20" s="7">
        <v>16.8</v>
      </c>
      <c r="W20" s="7"/>
      <c r="X20" s="1"/>
      <c r="Y20" s="1"/>
      <c r="Z20" s="7"/>
      <c r="AA20" s="7"/>
      <c r="AB20" s="7"/>
      <c r="AC20" s="7"/>
      <c r="AD20" s="7"/>
      <c r="AE20" s="7">
        <v>2.1</v>
      </c>
    </row>
    <row r="21" spans="1:37" ht="22.5">
      <c r="A21" s="160">
        <v>12</v>
      </c>
      <c r="B21" s="157" t="s">
        <v>202</v>
      </c>
      <c r="C21" s="1">
        <v>4.0250000000000004</v>
      </c>
      <c r="D21" s="1"/>
      <c r="E21" s="1"/>
      <c r="F21" s="1"/>
      <c r="G21" s="1"/>
      <c r="H21" s="1">
        <v>4.0250000000000004</v>
      </c>
      <c r="I21" s="1"/>
      <c r="J21" s="1"/>
      <c r="K21" s="1">
        <v>4.0250000000000004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0"/>
        <v>4</v>
      </c>
      <c r="Y21" s="1">
        <f t="shared" si="1"/>
        <v>88.3</v>
      </c>
      <c r="Z21" s="1">
        <v>3</v>
      </c>
      <c r="AA21" s="1">
        <v>77.8</v>
      </c>
      <c r="AB21" s="1">
        <v>1</v>
      </c>
      <c r="AC21" s="1">
        <v>10.5</v>
      </c>
      <c r="AD21" s="1"/>
      <c r="AE21" s="1">
        <v>3.5</v>
      </c>
    </row>
    <row r="22" spans="1:37" ht="33.75">
      <c r="A22" s="162">
        <v>13</v>
      </c>
      <c r="B22" s="158" t="s">
        <v>204</v>
      </c>
      <c r="C22" s="7">
        <v>1.1000000000000001</v>
      </c>
      <c r="D22" s="7"/>
      <c r="E22" s="7"/>
      <c r="F22" s="7"/>
      <c r="G22" s="7"/>
      <c r="H22" s="7">
        <v>1.1000000000000001</v>
      </c>
      <c r="I22" s="7"/>
      <c r="J22" s="7"/>
      <c r="K22" s="7">
        <v>1.1000000000000001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">
        <f t="shared" si="0"/>
        <v>2</v>
      </c>
      <c r="Y22" s="1">
        <f t="shared" si="1"/>
        <v>36</v>
      </c>
      <c r="Z22" s="7">
        <v>2</v>
      </c>
      <c r="AA22" s="7">
        <v>36</v>
      </c>
      <c r="AB22" s="7"/>
      <c r="AC22" s="7"/>
      <c r="AD22" s="7"/>
      <c r="AE22" s="7">
        <v>1.4</v>
      </c>
    </row>
    <row r="23" spans="1:37" ht="33.75">
      <c r="A23" s="162">
        <v>14</v>
      </c>
      <c r="B23" s="158" t="s">
        <v>205</v>
      </c>
      <c r="C23" s="7">
        <v>1</v>
      </c>
      <c r="D23" s="7"/>
      <c r="E23" s="7"/>
      <c r="F23" s="7"/>
      <c r="G23" s="7"/>
      <c r="H23" s="7">
        <v>1</v>
      </c>
      <c r="I23" s="7"/>
      <c r="J23" s="7"/>
      <c r="K23" s="7">
        <v>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"/>
      <c r="Y23" s="1"/>
      <c r="Z23" s="7"/>
      <c r="AA23" s="7"/>
      <c r="AB23" s="7"/>
      <c r="AC23" s="7"/>
      <c r="AD23" s="7"/>
      <c r="AE23" s="7">
        <v>0.8</v>
      </c>
    </row>
    <row r="24" spans="1:37" ht="22.5">
      <c r="A24" s="160">
        <v>15</v>
      </c>
      <c r="B24" s="157" t="s">
        <v>206</v>
      </c>
      <c r="C24" s="1">
        <v>2.2000000000000002</v>
      </c>
      <c r="D24" s="1"/>
      <c r="E24" s="1"/>
      <c r="F24" s="1"/>
      <c r="G24" s="1"/>
      <c r="H24" s="1">
        <v>2.2000000000000002</v>
      </c>
      <c r="I24" s="1"/>
      <c r="J24" s="1"/>
      <c r="K24" s="1">
        <v>2.2000000000000002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0"/>
        <v>5</v>
      </c>
      <c r="Y24" s="1">
        <f t="shared" si="1"/>
        <v>86</v>
      </c>
      <c r="Z24" s="1">
        <v>3</v>
      </c>
      <c r="AA24" s="1">
        <v>53</v>
      </c>
      <c r="AB24" s="1">
        <v>2</v>
      </c>
      <c r="AC24" s="1">
        <v>33</v>
      </c>
      <c r="AD24" s="1"/>
      <c r="AE24" s="1">
        <v>1.9</v>
      </c>
    </row>
    <row r="25" spans="1:37" ht="22.5">
      <c r="A25" s="162">
        <v>16</v>
      </c>
      <c r="B25" s="158" t="s">
        <v>469</v>
      </c>
      <c r="C25" s="7">
        <v>1.5</v>
      </c>
      <c r="D25" s="7"/>
      <c r="E25" s="7"/>
      <c r="F25" s="7"/>
      <c r="G25" s="7"/>
      <c r="H25" s="7">
        <v>1.5</v>
      </c>
      <c r="I25" s="7"/>
      <c r="J25" s="7"/>
      <c r="K25" s="7"/>
      <c r="L25" s="7"/>
      <c r="M25" s="7">
        <v>1.5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1">
        <f t="shared" si="0"/>
        <v>2</v>
      </c>
      <c r="Y25" s="1">
        <f t="shared" si="1"/>
        <v>23.8</v>
      </c>
      <c r="Z25" s="7">
        <v>1</v>
      </c>
      <c r="AA25" s="7">
        <v>12.3</v>
      </c>
      <c r="AB25" s="7">
        <v>1</v>
      </c>
      <c r="AC25" s="7">
        <v>11.5</v>
      </c>
      <c r="AD25" s="7"/>
      <c r="AE25" s="7">
        <v>1.3</v>
      </c>
    </row>
    <row r="26" spans="1:37" ht="48.75" customHeight="1">
      <c r="A26" s="162">
        <v>17</v>
      </c>
      <c r="B26" s="158" t="s">
        <v>579</v>
      </c>
      <c r="C26" s="7">
        <v>0.7</v>
      </c>
      <c r="D26" s="7"/>
      <c r="E26" s="7"/>
      <c r="F26" s="7"/>
      <c r="G26" s="7"/>
      <c r="H26" s="7">
        <v>0.7</v>
      </c>
      <c r="I26" s="7"/>
      <c r="J26" s="7"/>
      <c r="K26" s="7">
        <v>0.7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">
        <f t="shared" si="0"/>
        <v>1</v>
      </c>
      <c r="Y26" s="1">
        <f t="shared" si="1"/>
        <v>33</v>
      </c>
      <c r="Z26" s="7">
        <v>1</v>
      </c>
      <c r="AA26" s="7">
        <v>33</v>
      </c>
      <c r="AB26" s="7"/>
      <c r="AC26" s="7"/>
      <c r="AD26" s="7"/>
      <c r="AE26" s="7">
        <v>0.6</v>
      </c>
    </row>
    <row r="27" spans="1:37" ht="22.5">
      <c r="A27" s="162">
        <v>18</v>
      </c>
      <c r="B27" s="158" t="s">
        <v>391</v>
      </c>
      <c r="C27" s="7">
        <v>5.4</v>
      </c>
      <c r="D27" s="7"/>
      <c r="E27" s="7"/>
      <c r="F27" s="7"/>
      <c r="G27" s="7"/>
      <c r="H27" s="7">
        <v>5.4</v>
      </c>
      <c r="I27" s="7"/>
      <c r="J27" s="7"/>
      <c r="K27" s="7">
        <v>5.4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">
        <f t="shared" si="0"/>
        <v>6</v>
      </c>
      <c r="Y27" s="1">
        <f t="shared" si="1"/>
        <v>80.5</v>
      </c>
      <c r="Z27" s="7">
        <v>6</v>
      </c>
      <c r="AA27" s="7">
        <v>80.5</v>
      </c>
      <c r="AB27" s="7"/>
      <c r="AC27" s="7"/>
      <c r="AD27" s="7"/>
      <c r="AE27" s="7">
        <v>4.5999999999999996</v>
      </c>
    </row>
    <row r="28" spans="1:37" ht="33.75">
      <c r="A28" s="162">
        <v>19</v>
      </c>
      <c r="B28" s="158" t="s">
        <v>392</v>
      </c>
      <c r="C28" s="7">
        <v>1.3</v>
      </c>
      <c r="D28" s="7"/>
      <c r="E28" s="7"/>
      <c r="F28" s="7"/>
      <c r="G28" s="7"/>
      <c r="H28" s="7">
        <v>1.3</v>
      </c>
      <c r="I28" s="7"/>
      <c r="J28" s="7"/>
      <c r="K28" s="7">
        <v>1.3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">
        <f t="shared" si="0"/>
        <v>1</v>
      </c>
      <c r="Y28" s="1">
        <f t="shared" si="1"/>
        <v>15.6</v>
      </c>
      <c r="Z28" s="7">
        <v>1</v>
      </c>
      <c r="AA28" s="7">
        <v>15.6</v>
      </c>
      <c r="AB28" s="7"/>
      <c r="AC28" s="7"/>
      <c r="AD28" s="7"/>
      <c r="AE28" s="7">
        <v>1.1000000000000001</v>
      </c>
    </row>
    <row r="29" spans="1:37" ht="22.5">
      <c r="A29" s="160">
        <v>20</v>
      </c>
      <c r="B29" s="157" t="s">
        <v>208</v>
      </c>
      <c r="C29" s="1">
        <v>0.80200000000000005</v>
      </c>
      <c r="D29" s="1"/>
      <c r="E29" s="1"/>
      <c r="F29" s="1"/>
      <c r="G29" s="1"/>
      <c r="H29" s="1">
        <v>0.80200000000000005</v>
      </c>
      <c r="I29" s="1"/>
      <c r="J29" s="1"/>
      <c r="K29" s="1"/>
      <c r="L29" s="1">
        <v>0.80200000000000005</v>
      </c>
      <c r="M29" s="1"/>
      <c r="N29" s="1"/>
      <c r="O29" s="1"/>
      <c r="P29" s="1"/>
      <c r="Q29" s="1">
        <f>U29</f>
        <v>1</v>
      </c>
      <c r="R29" s="1">
        <f>V29</f>
        <v>11.65</v>
      </c>
      <c r="S29" s="1"/>
      <c r="T29" s="1"/>
      <c r="U29" s="1">
        <v>1</v>
      </c>
      <c r="V29" s="1">
        <v>11.65</v>
      </c>
      <c r="W29" s="1"/>
      <c r="X29" s="1">
        <f t="shared" si="0"/>
        <v>1</v>
      </c>
      <c r="Y29" s="1">
        <f t="shared" si="1"/>
        <v>15.8</v>
      </c>
      <c r="Z29" s="1">
        <v>1</v>
      </c>
      <c r="AA29" s="1">
        <v>15.8</v>
      </c>
      <c r="AB29" s="1"/>
      <c r="AC29" s="1"/>
      <c r="AD29" s="1"/>
      <c r="AE29" s="1">
        <v>1.1000000000000001</v>
      </c>
      <c r="AF29" s="2" t="s">
        <v>721</v>
      </c>
    </row>
    <row r="30" spans="1:37" ht="22.5">
      <c r="A30" s="160">
        <v>21</v>
      </c>
      <c r="B30" s="157" t="s">
        <v>209</v>
      </c>
      <c r="C30" s="1">
        <v>2.35</v>
      </c>
      <c r="D30" s="1"/>
      <c r="E30" s="1"/>
      <c r="F30" s="1"/>
      <c r="G30" s="1"/>
      <c r="H30" s="1">
        <v>2.35</v>
      </c>
      <c r="I30" s="1"/>
      <c r="J30" s="1"/>
      <c r="K30" s="1">
        <v>2.35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>Z30+AB30</f>
        <v>4</v>
      </c>
      <c r="Y30" s="1">
        <f>AA30+AC30</f>
        <v>40.200000000000003</v>
      </c>
      <c r="Z30" s="1">
        <v>4</v>
      </c>
      <c r="AA30" s="1">
        <v>40.200000000000003</v>
      </c>
      <c r="AB30" s="1"/>
      <c r="AC30" s="1"/>
      <c r="AD30" s="1"/>
      <c r="AE30" s="1">
        <v>2.1</v>
      </c>
    </row>
    <row r="31" spans="1:37" ht="38.25" customHeight="1">
      <c r="A31" s="26">
        <v>22</v>
      </c>
      <c r="B31" s="389" t="s">
        <v>36</v>
      </c>
      <c r="C31" s="1">
        <v>2.2080000000000002</v>
      </c>
      <c r="D31" s="1"/>
      <c r="E31" s="1"/>
      <c r="F31" s="1"/>
      <c r="G31" s="1">
        <v>3</v>
      </c>
      <c r="H31" s="1"/>
      <c r="I31" s="1"/>
      <c r="J31" s="1"/>
      <c r="K31" s="1">
        <v>3</v>
      </c>
      <c r="L31" s="1"/>
      <c r="M31" s="1"/>
      <c r="N31" s="1"/>
      <c r="O31" s="1"/>
      <c r="P31" s="1"/>
      <c r="Q31" s="1">
        <v>1</v>
      </c>
      <c r="R31" s="1">
        <v>27.1</v>
      </c>
      <c r="S31" s="1"/>
      <c r="T31" s="1"/>
      <c r="U31" s="1">
        <v>1</v>
      </c>
      <c r="V31" s="1">
        <v>27.1</v>
      </c>
      <c r="W31" s="1"/>
      <c r="X31" s="1">
        <v>1</v>
      </c>
      <c r="Y31" s="1">
        <f>AA31+AC31</f>
        <v>0</v>
      </c>
      <c r="Z31" s="1">
        <v>1</v>
      </c>
      <c r="AA31" s="1">
        <v>0</v>
      </c>
      <c r="AB31" s="1"/>
      <c r="AC31" s="1"/>
      <c r="AD31" s="1"/>
      <c r="AE31" s="1">
        <v>3.6</v>
      </c>
      <c r="AF31" s="423" t="s">
        <v>821</v>
      </c>
      <c r="AG31" s="424"/>
      <c r="AH31" s="215"/>
      <c r="AI31" s="215"/>
      <c r="AJ31" s="215"/>
    </row>
    <row r="32" spans="1:37">
      <c r="A32" s="26" t="s">
        <v>617</v>
      </c>
      <c r="B32" s="391"/>
      <c r="C32" s="1">
        <v>0.79200000000000004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2"/>
      <c r="AG32" s="195"/>
      <c r="AH32" s="195"/>
      <c r="AI32" s="195"/>
      <c r="AJ32" s="195"/>
      <c r="AK32" s="195"/>
    </row>
    <row r="33" spans="1:36" ht="33.75">
      <c r="A33" s="26">
        <v>23</v>
      </c>
      <c r="B33" s="28" t="s">
        <v>757</v>
      </c>
      <c r="C33" s="1">
        <v>1.7</v>
      </c>
      <c r="D33" s="1"/>
      <c r="E33" s="1"/>
      <c r="F33" s="1"/>
      <c r="G33" s="1"/>
      <c r="H33" s="1">
        <v>1.7</v>
      </c>
      <c r="I33" s="1"/>
      <c r="J33" s="1"/>
      <c r="K33" s="1">
        <v>1.7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v>2</v>
      </c>
      <c r="Y33" s="1">
        <v>27.5</v>
      </c>
      <c r="Z33" s="1">
        <v>2</v>
      </c>
      <c r="AA33" s="1">
        <v>27.5</v>
      </c>
      <c r="AB33" s="1"/>
      <c r="AC33" s="1"/>
      <c r="AD33" s="1"/>
      <c r="AE33" s="1"/>
      <c r="AF33" s="328" t="s">
        <v>758</v>
      </c>
      <c r="AG33" s="222"/>
      <c r="AH33" s="222"/>
      <c r="AI33" s="222"/>
      <c r="AJ33" s="222"/>
    </row>
    <row r="34" spans="1:36">
      <c r="A34" s="1"/>
      <c r="B34" s="70" t="s">
        <v>102</v>
      </c>
      <c r="C34" s="1">
        <f>SUM(C10:C33)</f>
        <v>156.01499999999999</v>
      </c>
      <c r="D34" s="1">
        <f t="shared" ref="D34:M34" si="2">SUM(D10:D31)</f>
        <v>0</v>
      </c>
      <c r="E34" s="1">
        <f t="shared" si="2"/>
        <v>0</v>
      </c>
      <c r="F34" s="1">
        <f t="shared" si="2"/>
        <v>0</v>
      </c>
      <c r="G34" s="1">
        <f>SUM(G10:G31)</f>
        <v>45.841999999999999</v>
      </c>
      <c r="H34" s="48">
        <f>SUM(H10:H33)</f>
        <v>110.173</v>
      </c>
      <c r="I34" s="1">
        <f t="shared" si="2"/>
        <v>0</v>
      </c>
      <c r="J34" s="1">
        <f t="shared" si="2"/>
        <v>0</v>
      </c>
      <c r="K34" s="1">
        <f>SUM(K10:K33)</f>
        <v>144.67699999999999</v>
      </c>
      <c r="L34" s="1">
        <f>SUM(L10:L33)</f>
        <v>9.7880000000000003</v>
      </c>
      <c r="M34" s="1">
        <f t="shared" si="2"/>
        <v>1.55</v>
      </c>
      <c r="N34" s="1"/>
      <c r="O34" s="1"/>
      <c r="P34" s="1"/>
      <c r="Q34" s="1">
        <f>SUM(Q10:Q31)</f>
        <v>13</v>
      </c>
      <c r="R34" s="31">
        <f>SUM(R10:R31)</f>
        <v>507.08</v>
      </c>
      <c r="S34" s="1"/>
      <c r="T34" s="1"/>
      <c r="U34" s="1">
        <f>SUM(U10:U31)</f>
        <v>13</v>
      </c>
      <c r="V34" s="31">
        <f>SUM(V10:V31)</f>
        <v>507.08</v>
      </c>
      <c r="W34" s="1"/>
      <c r="X34" s="31">
        <f t="shared" ref="X34:AB34" si="3">SUM(X10:X33)</f>
        <v>145</v>
      </c>
      <c r="Y34" s="31">
        <f t="shared" si="3"/>
        <v>2441.77</v>
      </c>
      <c r="Z34" s="31">
        <f t="shared" si="3"/>
        <v>126</v>
      </c>
      <c r="AA34" s="31">
        <f t="shared" si="3"/>
        <v>2101.77</v>
      </c>
      <c r="AB34" s="31">
        <f t="shared" si="3"/>
        <v>19</v>
      </c>
      <c r="AC34" s="31">
        <f>SUM(AC10:AC33)</f>
        <v>340</v>
      </c>
      <c r="AD34" s="1"/>
      <c r="AE34" s="31">
        <f>SUM(AE10:AE31)</f>
        <v>143.63999999999999</v>
      </c>
    </row>
    <row r="35" spans="1:36">
      <c r="A35" s="2" t="s">
        <v>73</v>
      </c>
    </row>
    <row r="36" spans="1:36">
      <c r="A36" s="22"/>
    </row>
    <row r="38" spans="1:36">
      <c r="A38" s="6"/>
    </row>
    <row r="39" spans="1:36">
      <c r="A39" s="6"/>
    </row>
    <row r="40" spans="1:36">
      <c r="A40" s="2" t="s">
        <v>73</v>
      </c>
    </row>
    <row r="41" spans="1:36">
      <c r="A41" s="6"/>
    </row>
    <row r="42" spans="1:36">
      <c r="A42" s="2" t="s">
        <v>73</v>
      </c>
    </row>
    <row r="43" spans="1:36">
      <c r="A43" s="21"/>
    </row>
    <row r="44" spans="1:36">
      <c r="A44" s="2" t="s">
        <v>73</v>
      </c>
    </row>
  </sheetData>
  <mergeCells count="22">
    <mergeCell ref="B31:B32"/>
    <mergeCell ref="A6:A8"/>
    <mergeCell ref="D7:D8"/>
    <mergeCell ref="Q6:W6"/>
    <mergeCell ref="S7:T7"/>
    <mergeCell ref="U7:V7"/>
    <mergeCell ref="Q7:R7"/>
    <mergeCell ref="B6:B8"/>
    <mergeCell ref="C6:D6"/>
    <mergeCell ref="E6:I6"/>
    <mergeCell ref="J6:P6"/>
    <mergeCell ref="J7:L7"/>
    <mergeCell ref="M7:N7"/>
    <mergeCell ref="O7:P7"/>
    <mergeCell ref="AF31:AG31"/>
    <mergeCell ref="AF10:AO10"/>
    <mergeCell ref="X7:Y7"/>
    <mergeCell ref="AF15:AJ15"/>
    <mergeCell ref="AE6:AE8"/>
    <mergeCell ref="AB7:AC7"/>
    <mergeCell ref="X6:AD6"/>
    <mergeCell ref="Z7:AA7"/>
  </mergeCells>
  <phoneticPr fontId="3" type="noConversion"/>
  <printOptions horizontalCentered="1"/>
  <pageMargins left="0" right="0" top="0.39370078740157483" bottom="0.19685039370078741" header="0.51181102362204722" footer="0.51181102362204722"/>
  <pageSetup paperSize="9"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31</vt:i4>
      </vt:variant>
    </vt:vector>
  </HeadingPairs>
  <TitlesOfParts>
    <vt:vector size="57" baseType="lpstr">
      <vt:lpstr>общий</vt:lpstr>
      <vt:lpstr>Категория</vt:lpstr>
      <vt:lpstr>1 Алексин</vt:lpstr>
      <vt:lpstr>Арсеньево</vt:lpstr>
      <vt:lpstr>2 Богородицк</vt:lpstr>
      <vt:lpstr>3 Белев</vt:lpstr>
      <vt:lpstr>4 Венев</vt:lpstr>
      <vt:lpstr>5 Волово</vt:lpstr>
      <vt:lpstr>6 Дубна</vt:lpstr>
      <vt:lpstr>7 Ефремов</vt:lpstr>
      <vt:lpstr>8 Заокск</vt:lpstr>
      <vt:lpstr>9 Каменка</vt:lpstr>
      <vt:lpstr>10 Кимовск</vt:lpstr>
      <vt:lpstr>11 Киреевск</vt:lpstr>
      <vt:lpstr>12 Куркино</vt:lpstr>
      <vt:lpstr>13 Ленинский</vt:lpstr>
      <vt:lpstr>Новомосковский</vt:lpstr>
      <vt:lpstr>14 Одоев</vt:lpstr>
      <vt:lpstr>15 Плавск</vt:lpstr>
      <vt:lpstr>16 Суворов</vt:lpstr>
      <vt:lpstr>17 ТОгарево</vt:lpstr>
      <vt:lpstr>18 Узловая</vt:lpstr>
      <vt:lpstr>19 Чернь</vt:lpstr>
      <vt:lpstr>20 Щекино</vt:lpstr>
      <vt:lpstr>21 Ясногорск</vt:lpstr>
      <vt:lpstr>Протяженность</vt:lpstr>
      <vt:lpstr>'1 Алексин'!Заголовки_для_печати</vt:lpstr>
      <vt:lpstr>'10 Кимовск'!Заголовки_для_печати</vt:lpstr>
      <vt:lpstr>'11 Киреевск'!Заголовки_для_печати</vt:lpstr>
      <vt:lpstr>'12 Куркино'!Заголовки_для_печати</vt:lpstr>
      <vt:lpstr>'13 Ленинский'!Заголовки_для_печати</vt:lpstr>
      <vt:lpstr>'14 Одоев'!Заголовки_для_печати</vt:lpstr>
      <vt:lpstr>'15 Плавск'!Заголовки_для_печати</vt:lpstr>
      <vt:lpstr>'16 Суворов'!Заголовки_для_печати</vt:lpstr>
      <vt:lpstr>'17 ТОгарево'!Заголовки_для_печати</vt:lpstr>
      <vt:lpstr>'18 Узловая'!Заголовки_для_печати</vt:lpstr>
      <vt:lpstr>'19 Чернь'!Заголовки_для_печати</vt:lpstr>
      <vt:lpstr>'2 Богородицк'!Заголовки_для_печати</vt:lpstr>
      <vt:lpstr>'20 Щекино'!Заголовки_для_печати</vt:lpstr>
      <vt:lpstr>'21 Ясногорск'!Заголовки_для_печати</vt:lpstr>
      <vt:lpstr>'4 Венев'!Заголовки_для_печати</vt:lpstr>
      <vt:lpstr>'5 Волово'!Заголовки_для_печати</vt:lpstr>
      <vt:lpstr>'6 Дубна'!Заголовки_для_печати</vt:lpstr>
      <vt:lpstr>'7 Ефремов'!Заголовки_для_печати</vt:lpstr>
      <vt:lpstr>'8 Заокск'!Заголовки_для_печати</vt:lpstr>
      <vt:lpstr>'9 Каменка'!Заголовки_для_печати</vt:lpstr>
      <vt:lpstr>'10 Кимовск'!Область_печати</vt:lpstr>
      <vt:lpstr>'12 Куркино'!Область_печати</vt:lpstr>
      <vt:lpstr>'17 ТОгарево'!Область_печати</vt:lpstr>
      <vt:lpstr>'18 Узловая'!Область_печати</vt:lpstr>
      <vt:lpstr>'19 Чернь'!Область_печати</vt:lpstr>
      <vt:lpstr>'20 Щекино'!Область_печати</vt:lpstr>
      <vt:lpstr>'21 Ясногорск'!Область_печати</vt:lpstr>
      <vt:lpstr>'3 Белев'!Область_печати</vt:lpstr>
      <vt:lpstr>'7 Ефремов'!Область_печати</vt:lpstr>
      <vt:lpstr>Арсеньево!Область_печати</vt:lpstr>
      <vt:lpstr>общий!Область_печати</vt:lpstr>
    </vt:vector>
  </TitlesOfParts>
  <Company>Тулавтодор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Бугро Ю.А.</dc:creator>
  <cp:lastModifiedBy>Дмитрий Пафелин</cp:lastModifiedBy>
  <cp:lastPrinted>2023-01-17T06:12:04Z</cp:lastPrinted>
  <dcterms:created xsi:type="dcterms:W3CDTF">2004-09-16T10:01:16Z</dcterms:created>
  <dcterms:modified xsi:type="dcterms:W3CDTF">2023-01-18T13:51:28Z</dcterms:modified>
</cp:coreProperties>
</file>