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розовой НС\"/>
    </mc:Choice>
  </mc:AlternateContent>
  <xr:revisionPtr revIDLastSave="0" documentId="8_{3519ADC7-7D96-4A00-A59B-7EE2C12FEDEE}" xr6:coauthVersionLast="47" xr6:coauthVersionMax="47" xr10:uidLastSave="{00000000-0000-0000-0000-000000000000}"/>
  <bookViews>
    <workbookView xWindow="-120" yWindow="-120" windowWidth="29040" windowHeight="15840" tabRatio="792" activeTab="5" xr2:uid="{00000000-000D-0000-FFFF-FFFF00000000}"/>
  </bookViews>
  <sheets>
    <sheet name="Приложение №2 кап.рем" sheetId="5" r:id="rId1"/>
    <sheet name="Приложение №3 Освещение  " sheetId="19" r:id="rId2"/>
    <sheet name="Приложение №4 дороги (проч)" sheetId="1" r:id="rId3"/>
    <sheet name="Приложение №5 дороги (рег пр)" sheetId="7" r:id="rId4"/>
    <sheet name="Приложение №6 мосты" sheetId="4" r:id="rId5"/>
    <sheet name="Приложение №7 содержание " sheetId="18" r:id="rId6"/>
    <sheet name="Свод" sheetId="10" state="hidden" r:id="rId7"/>
  </sheets>
  <definedNames>
    <definedName name="_Hlk474837869" localSheetId="0">'Приложение №2 кап.рем'!#REF!</definedName>
    <definedName name="_Hlk474837869" localSheetId="2">'Приложение №4 дороги (проч)'!#REF!</definedName>
    <definedName name="_Hlk474837869" localSheetId="3">'Приложение №5 дороги (рег пр)'!#REF!</definedName>
    <definedName name="_Hlk474837869" localSheetId="4">'Приложение №6 мосты'!#REF!</definedName>
    <definedName name="_Hlk474840796" localSheetId="0">'Приложение №2 кап.рем'!#REF!</definedName>
    <definedName name="_Hlk474840796" localSheetId="2">'Приложение №4 дороги (проч)'!#REF!</definedName>
    <definedName name="_Hlk474840796" localSheetId="3">'Приложение №5 дороги (рег пр)'!#REF!</definedName>
    <definedName name="_Hlk474840796" localSheetId="4">'Приложение №6 мосты'!#REF!</definedName>
    <definedName name="_Hlk474841476" localSheetId="0">'Приложение №2 кап.рем'!#REF!</definedName>
    <definedName name="_Hlk474841476" localSheetId="2">'Приложение №4 дороги (проч)'!#REF!</definedName>
    <definedName name="_Hlk474841476" localSheetId="3">'Приложение №5 дороги (рег пр)'!#REF!</definedName>
    <definedName name="_Hlk474841476" localSheetId="4">'Приложение №6 мосты'!#REF!</definedName>
    <definedName name="_Hlk474841839" localSheetId="0">'Приложение №2 кап.рем'!#REF!</definedName>
    <definedName name="_Hlk474841839" localSheetId="2">'Приложение №4 дороги (проч)'!#REF!</definedName>
    <definedName name="_Hlk474841839" localSheetId="3">'Приложение №5 дороги (рег пр)'!#REF!</definedName>
    <definedName name="_Hlk474841839" localSheetId="4">'Приложение №6 мосты'!#REF!</definedName>
    <definedName name="_Hlk474842342" localSheetId="0">'Приложение №2 кап.рем'!#REF!</definedName>
    <definedName name="_Hlk474842342" localSheetId="2">'Приложение №4 дороги (проч)'!#REF!</definedName>
    <definedName name="_Hlk474842342" localSheetId="3">'Приложение №5 дороги (рег пр)'!#REF!</definedName>
    <definedName name="_Hlk474842342" localSheetId="4">'Приложение №6 мосты'!#REF!</definedName>
    <definedName name="_Hlk474842479" localSheetId="0">'Приложение №2 кап.рем'!#REF!</definedName>
    <definedName name="_Hlk474842479" localSheetId="2">'Приложение №4 дороги (проч)'!#REF!</definedName>
    <definedName name="_Hlk474842479" localSheetId="3">'Приложение №5 дороги (рег пр)'!#REF!</definedName>
    <definedName name="_Hlk474842479" localSheetId="4">'Приложение №6 мосты'!#REF!</definedName>
    <definedName name="_Hlk499220623" localSheetId="0">'Приложение №2 кап.рем'!#REF!</definedName>
    <definedName name="_Hlk499220623" localSheetId="2">'Приложение №4 дороги (проч)'!#REF!</definedName>
    <definedName name="_Hlk499220623" localSheetId="3">'Приложение №5 дороги (рег пр)'!$A$15</definedName>
    <definedName name="_Hlk499220623" localSheetId="4">'Приложение №6 мосты'!#REF!</definedName>
    <definedName name="OLE_LINK117" localSheetId="2">'Приложение №4 дороги (проч)'!#REF!</definedName>
    <definedName name="OLE_LINK117" localSheetId="3">'Приложение №5 дороги (рег пр)'!#REF!</definedName>
    <definedName name="OLE_LINK118" localSheetId="2">'Приложение №4 дороги (проч)'!#REF!</definedName>
    <definedName name="OLE_LINK118" localSheetId="3">'Приложение №5 дороги (рег пр)'!#REF!</definedName>
    <definedName name="OLE_LINK123" localSheetId="0">'Приложение №2 кап.рем'!#REF!</definedName>
    <definedName name="OLE_LINK123" localSheetId="2">'Приложение №4 дороги (проч)'!$A$9</definedName>
    <definedName name="OLE_LINK123" localSheetId="3">'Приложение №5 дороги (рег пр)'!#REF!</definedName>
    <definedName name="OLE_LINK123" localSheetId="4">'Приложение №6 мосты'!#REF!</definedName>
    <definedName name="OLE_LINK20" localSheetId="0">'Приложение №2 кап.рем'!#REF!</definedName>
    <definedName name="OLE_LINK20" localSheetId="2">'Приложение №4 дороги (проч)'!$A$7</definedName>
    <definedName name="OLE_LINK20" localSheetId="3">'Приложение №5 дороги (рег пр)'!#REF!</definedName>
    <definedName name="OLE_LINK20" localSheetId="4">'Приложение №6 мосты'!#REF!</definedName>
    <definedName name="OLE_LINK22" localSheetId="0">'Приложение №2 кап.рем'!#REF!</definedName>
    <definedName name="OLE_LINK22" localSheetId="2">'Приложение №4 дороги (проч)'!#REF!</definedName>
    <definedName name="OLE_LINK22" localSheetId="3">'Приложение №5 дороги (рег пр)'!#REF!</definedName>
    <definedName name="OLE_LINK22" localSheetId="4">'Приложение №6 мосты'!#REF!</definedName>
    <definedName name="OLE_LINK54" localSheetId="0">'Приложение №2 кап.рем'!#REF!</definedName>
    <definedName name="OLE_LINK54" localSheetId="2">'Приложение №4 дороги (проч)'!#REF!</definedName>
    <definedName name="OLE_LINK54" localSheetId="3">'Приложение №5 дороги (рег пр)'!$A$14</definedName>
    <definedName name="OLE_LINK54" localSheetId="4">'Приложение №6 мосты'!#REF!</definedName>
    <definedName name="OLE_LINK97" localSheetId="0">'Приложение №2 кап.рем'!#REF!</definedName>
    <definedName name="OLE_LINK97" localSheetId="2">'Приложение №4 дороги (проч)'!#REF!</definedName>
    <definedName name="OLE_LINK97" localSheetId="3">'Приложение №5 дороги (рег пр)'!#REF!</definedName>
    <definedName name="OLE_LINK97" localSheetId="4">'Приложение №6 мосты'!#REF!</definedName>
    <definedName name="_xlnm.Print_Area" localSheetId="2">'Приложение №4 дороги (проч)'!$A$1:$J$89</definedName>
    <definedName name="_xlnm.Print_Area" localSheetId="3">'Приложение №5 дороги (рег пр)'!$A$1:$I$23</definedName>
    <definedName name="_xlnm.Print_Area" localSheetId="4">'Приложение №6 мосты'!$A$1:$I$18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9" l="1"/>
  <c r="F73" i="19" l="1"/>
  <c r="C73" i="19"/>
  <c r="C68" i="19"/>
  <c r="F67" i="19"/>
  <c r="F64" i="19"/>
  <c r="F68" i="19" s="1"/>
  <c r="C62" i="19"/>
  <c r="F61" i="19"/>
  <c r="F62" i="19" s="1"/>
  <c r="F55" i="19"/>
  <c r="C55" i="19"/>
  <c r="F54" i="19"/>
  <c r="C49" i="19"/>
  <c r="F48" i="19"/>
  <c r="F47" i="19"/>
  <c r="F46" i="19"/>
  <c r="F45" i="19"/>
  <c r="C42" i="19"/>
  <c r="F41" i="19"/>
  <c r="F40" i="19"/>
  <c r="F39" i="19"/>
  <c r="F38" i="19"/>
  <c r="C36" i="19"/>
  <c r="F35" i="19"/>
  <c r="F34" i="19"/>
  <c r="F33" i="19"/>
  <c r="F32" i="19"/>
  <c r="C29" i="19"/>
  <c r="F28" i="19"/>
  <c r="F29" i="19" s="1"/>
  <c r="F27" i="19"/>
  <c r="C23" i="19"/>
  <c r="F22" i="19"/>
  <c r="F23" i="19" s="1"/>
  <c r="F19" i="19"/>
  <c r="F18" i="19"/>
  <c r="F17" i="19"/>
  <c r="F16" i="19"/>
  <c r="F20" i="19" s="1"/>
  <c r="C14" i="19"/>
  <c r="F13" i="19"/>
  <c r="F12" i="19"/>
  <c r="F14" i="19" s="1"/>
  <c r="F42" i="19" l="1"/>
  <c r="F49" i="19"/>
  <c r="C75" i="19"/>
  <c r="F36" i="19"/>
  <c r="F75" i="19" s="1"/>
  <c r="G21" i="7" l="1"/>
  <c r="G20" i="7"/>
  <c r="B29" i="18" l="1"/>
  <c r="F17" i="4" l="1"/>
  <c r="F14" i="4"/>
  <c r="F11" i="4"/>
  <c r="F18" i="4"/>
  <c r="C65" i="1" l="1"/>
  <c r="C20" i="7"/>
  <c r="G65" i="1"/>
  <c r="F25" i="5" l="1"/>
  <c r="C25" i="5"/>
  <c r="F20" i="5"/>
  <c r="C20" i="5"/>
  <c r="F17" i="5"/>
  <c r="C17" i="5"/>
  <c r="F13" i="5"/>
  <c r="C13" i="5"/>
  <c r="C17" i="4"/>
  <c r="C11" i="4"/>
  <c r="C21" i="7"/>
  <c r="G18" i="7"/>
  <c r="G66" i="1"/>
  <c r="C66" i="1"/>
  <c r="C18" i="7" l="1"/>
  <c r="G43" i="1" l="1"/>
  <c r="C43" i="1"/>
  <c r="G67" i="1" l="1"/>
  <c r="C67" i="1"/>
  <c r="G52" i="1"/>
  <c r="C52" i="1"/>
  <c r="G40" i="1"/>
  <c r="C40" i="1"/>
  <c r="G37" i="1"/>
  <c r="C37" i="1"/>
  <c r="G32" i="1"/>
  <c r="C32" i="1"/>
  <c r="G17" i="1"/>
  <c r="C17" i="1"/>
  <c r="G60" i="1"/>
  <c r="C60" i="1"/>
  <c r="C56" i="1"/>
  <c r="G56" i="1"/>
  <c r="C49" i="1"/>
  <c r="C46" i="1"/>
  <c r="G46" i="1"/>
  <c r="G63" i="1" l="1"/>
  <c r="G26" i="1"/>
  <c r="G23" i="1"/>
  <c r="G13" i="1"/>
  <c r="G12" i="7" l="1"/>
  <c r="G19" i="7" l="1"/>
  <c r="C27" i="10"/>
  <c r="C24" i="10"/>
  <c r="B24" i="10"/>
  <c r="B23" i="10"/>
  <c r="C22" i="10"/>
  <c r="B22" i="10"/>
  <c r="B27" i="10" s="1"/>
  <c r="C7" i="10"/>
  <c r="C23" i="10" s="1"/>
  <c r="B7" i="10"/>
  <c r="C14" i="4"/>
  <c r="C18" i="4" s="1"/>
  <c r="G15" i="7"/>
  <c r="C15" i="7"/>
  <c r="C12" i="7"/>
  <c r="G81" i="1"/>
  <c r="G79" i="1"/>
  <c r="C79" i="1"/>
  <c r="G77" i="1"/>
  <c r="C77" i="1"/>
  <c r="C81" i="1" s="1"/>
  <c r="G74" i="1"/>
  <c r="C74" i="1"/>
  <c r="C63" i="1"/>
  <c r="G49" i="1"/>
  <c r="G29" i="1"/>
  <c r="C29" i="1"/>
  <c r="C26" i="1"/>
  <c r="C23" i="1"/>
  <c r="G20" i="1"/>
  <c r="C20" i="1"/>
  <c r="C13" i="1"/>
  <c r="G10" i="1"/>
  <c r="C10" i="1"/>
  <c r="F10" i="5"/>
  <c r="F26" i="5" s="1"/>
  <c r="C10" i="5"/>
  <c r="C26" i="5" s="1"/>
  <c r="C64" i="1" l="1"/>
  <c r="G64" i="1"/>
  <c r="G22" i="7" s="1"/>
  <c r="C19" i="7"/>
  <c r="C22" i="7" s="1"/>
  <c r="D27" i="10"/>
  <c r="C80" i="1"/>
  <c r="C78" i="1"/>
  <c r="G78" i="1"/>
  <c r="G84" i="1" s="1"/>
  <c r="C21" i="10"/>
  <c r="G70" i="1" l="1"/>
  <c r="G80" i="1" s="1"/>
</calcChain>
</file>

<file path=xl/sharedStrings.xml><?xml version="1.0" encoding="utf-8"?>
<sst xmlns="http://schemas.openxmlformats.org/spreadsheetml/2006/main" count="480" uniqueCount="208">
  <si>
    <t>№ п/п</t>
  </si>
  <si>
    <t>Наименование объекта</t>
  </si>
  <si>
    <t>Мощность, км</t>
  </si>
  <si>
    <t>Сроки выполнения работ</t>
  </si>
  <si>
    <t>начало</t>
  </si>
  <si>
    <t>окончание</t>
  </si>
  <si>
    <t>Арсеньевский район</t>
  </si>
  <si>
    <t>апрель</t>
  </si>
  <si>
    <t>октябрь</t>
  </si>
  <si>
    <t>Итого по району:</t>
  </si>
  <si>
    <t>Богородицкий район</t>
  </si>
  <si>
    <t>Веневский район</t>
  </si>
  <si>
    <t>Воловский район</t>
  </si>
  <si>
    <t>Дубенский район</t>
  </si>
  <si>
    <t>Каменский район</t>
  </si>
  <si>
    <t>декабрь</t>
  </si>
  <si>
    <t>Суворовский район</t>
  </si>
  <si>
    <t>Узловский район</t>
  </si>
  <si>
    <t>Чернский район</t>
  </si>
  <si>
    <t>Ясногорский район</t>
  </si>
  <si>
    <t>Белевский район</t>
  </si>
  <si>
    <t>Одоевский район</t>
  </si>
  <si>
    <t>Плавский район</t>
  </si>
  <si>
    <t>Щекинский район</t>
  </si>
  <si>
    <t>Стоимость,
тыс. рублей</t>
  </si>
  <si>
    <t>январь</t>
  </si>
  <si>
    <t>Приложение 2</t>
  </si>
  <si>
    <t>Приложение 5</t>
  </si>
  <si>
    <t>Киреевский район</t>
  </si>
  <si>
    <t>Мощность, пог. м</t>
  </si>
  <si>
    <t>Мероприятие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</t>
  </si>
  <si>
    <t>ВСЕГО ПО РЕМОНТУ АВТОДОРОГ:</t>
  </si>
  <si>
    <t>Приложение 4</t>
  </si>
  <si>
    <t>финансирование осуществляется за счет средств бюджета Тульской области</t>
  </si>
  <si>
    <t>Содержание автомобильных дорог общего пользования регионального или межмуниципального значения и искусственных сооружений на них</t>
  </si>
  <si>
    <t>Ленинский район МО г. Тула</t>
  </si>
  <si>
    <t>ИТОГО</t>
  </si>
  <si>
    <t>Приложение 6</t>
  </si>
  <si>
    <t>Капитальный ремонт участка автомобильной дороги II технической категории Тула-Новомосковск в части устройства пешеходного перехода на км 6+390 (в районе кладбища) в МО город Тула</t>
  </si>
  <si>
    <t>Перечень автомобильных дорог общего пользования регионального или межмуниципального значения,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</si>
  <si>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Итого по району</t>
  </si>
  <si>
    <t>ИТОГО по ремонту искусственных сооружений</t>
  </si>
  <si>
    <t>Перечень искусственных сооружений на автомобильных дорогах общего пользования регионального или межмуниципального зачения,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</si>
  <si>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173,54 пог.м</t>
  </si>
  <si>
    <t>Перечень автомобильных дорог общего пользования регионального или межмуниципального значения, подлежащих ремонту в 2020 году (по региональному проекту «Дорожная сеть»)</t>
  </si>
  <si>
    <t>Устройство недостающего электроосвещения на автомобильных дорогах общего пользования регионального значения в 2020 году</t>
  </si>
  <si>
    <t>Наименование показателя</t>
  </si>
  <si>
    <t>Стоимость тыс,руб.</t>
  </si>
  <si>
    <t>Перечень автомобильных дорог общего пользования регионального или межмуниципального значения, 
подлежащих капитальному ремонту в 2020 году, в том числе:</t>
  </si>
  <si>
    <t>ремонт</t>
  </si>
  <si>
    <t>капитальный ремонт</t>
  </si>
  <si>
    <t>Налоги</t>
  </si>
  <si>
    <t>содержание</t>
  </si>
  <si>
    <t>налоги</t>
  </si>
  <si>
    <t>Кимовский район:</t>
  </si>
  <si>
    <t>Куркинский район:</t>
  </si>
  <si>
    <t>Категория дороги</t>
  </si>
  <si>
    <t>Категория а/д</t>
  </si>
  <si>
    <t>IV</t>
  </si>
  <si>
    <t>III</t>
  </si>
  <si>
    <t>V</t>
  </si>
  <si>
    <t>ИТОГО по ремонту автодорог, том числе:</t>
  </si>
  <si>
    <t>IV категория</t>
  </si>
  <si>
    <t>V категория</t>
  </si>
  <si>
    <t>ИТОГО по ремонту автодорог, в том числе:</t>
  </si>
  <si>
    <t>сентябрь</t>
  </si>
  <si>
    <t>III категория</t>
  </si>
  <si>
    <t>Итого по капитальному ремонту</t>
  </si>
  <si>
    <t>ноябрь</t>
  </si>
  <si>
    <t>III, IV</t>
  </si>
  <si>
    <t>IV - 2,98 км</t>
  </si>
  <si>
    <t>V - 3,4 км</t>
  </si>
  <si>
    <t>Наименование района</t>
  </si>
  <si>
    <t>Содержание по району ВСЕГО, тыс. рублей</t>
  </si>
  <si>
    <t>МО город Алексин</t>
  </si>
  <si>
    <t>МО город Ефремов</t>
  </si>
  <si>
    <t>Заокский район</t>
  </si>
  <si>
    <t>Кимовский район</t>
  </si>
  <si>
    <t>Куркинский район</t>
  </si>
  <si>
    <t>МО город Новомосковск</t>
  </si>
  <si>
    <t>Тепло-Огаревский район</t>
  </si>
  <si>
    <t>Протяженность, км</t>
  </si>
  <si>
    <t xml:space="preserve"> Дубенский район</t>
  </si>
  <si>
    <t>май</t>
  </si>
  <si>
    <t>июнь</t>
  </si>
  <si>
    <t>июль</t>
  </si>
  <si>
    <t>МО г.Тула</t>
  </si>
  <si>
    <t>август</t>
  </si>
  <si>
    <t>ИТОГО по освещению</t>
  </si>
  <si>
    <t>Приложение 3</t>
  </si>
  <si>
    <t>Ремонт участка автомобильной дороги «Спицино - Иваньково - Есуково» - автоподъезд к населенному пункту Григорьевское км 0+000 - км 3+400 в Ясногорском районе</t>
  </si>
  <si>
    <r>
      <t>Ремонт моста через р. Шиворона на</t>
    </r>
    <r>
      <rPr>
        <sz val="12"/>
        <color rgb="FFC00000"/>
        <rFont val="PT Astra Serif"/>
        <family val="1"/>
        <charset val="204"/>
      </rPr>
      <t xml:space="preserve"> </t>
    </r>
    <r>
      <rPr>
        <sz val="12"/>
        <rFont val="PT Astra Serif"/>
        <family val="1"/>
        <charset val="204"/>
      </rPr>
      <t>км 2+195 автомобильной дороги «Быковка - Богородицк» - Дедилово - Хрущевка в Киреевском районе Тульской области</t>
    </r>
  </si>
  <si>
    <t>Ремонт участков автомобильной дороги Автоподъезд к населенному пункту Лужны от автодороги «Чернь - Медведки» - Ержино км 0+000 - км 0+180, км 2+800 - км 5+600 в Чернском районе</t>
  </si>
  <si>
    <t>Алексинский район</t>
  </si>
  <si>
    <t>Ефремовский район</t>
  </si>
  <si>
    <t>Новомосковский район</t>
  </si>
  <si>
    <t>финансирование осуществляется за счет средств бюджета Тульской области, если не указано иное</t>
  </si>
  <si>
    <t>Приложение 7</t>
  </si>
  <si>
    <t>Перечень автомобильных дорог общего пользования регионального или межмуниципального значения, 
подлежащих капитальному ремонту в 2022 году</t>
  </si>
  <si>
    <t>Перечень автомобильных дорог общего пользования регионального или межмуниципального значения, подлежащих устройству недостающего электроосвещения в 2022 году</t>
  </si>
  <si>
    <t>Перечень автомобильных дорог общего пользования регионального или межмуниципального значения, подлежащих ремонту в 2022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</si>
  <si>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IV - 4,478 км</t>
  </si>
  <si>
    <t>IV - 4,375 км</t>
  </si>
  <si>
    <t>IV - 4,23 км</t>
  </si>
  <si>
    <t>IV - 6,329 км</t>
  </si>
  <si>
    <t xml:space="preserve">III - 6,752 км                    </t>
  </si>
  <si>
    <t>IV - 8,81 км</t>
  </si>
  <si>
    <t xml:space="preserve">III - 1,900 км                    </t>
  </si>
  <si>
    <t>Киреевский район:</t>
  </si>
  <si>
    <t>IV - 6,51 км</t>
  </si>
  <si>
    <t xml:space="preserve">III - 3,742 км                    </t>
  </si>
  <si>
    <t>Ремонт автомобильной дороги Обход поселка Куркино км 0+000 - км 3+000 в Куркинском районе</t>
  </si>
  <si>
    <t xml:space="preserve">III - 3,000 км                    </t>
  </si>
  <si>
    <t>IV - 1,700 км</t>
  </si>
  <si>
    <t>Ремонт автомобильной дороги Тетяковка - Большие Стрельцы км 0+000 - км 6+036 в Новомосковском районе</t>
  </si>
  <si>
    <t>IV - 6,036 км</t>
  </si>
  <si>
    <t>IV - 2,58 км</t>
  </si>
  <si>
    <t>IV - 7,600 км</t>
  </si>
  <si>
    <t>IV - 3,179 км</t>
  </si>
  <si>
    <t>IV - 1,317 км</t>
  </si>
  <si>
    <t>III - 5,123 км</t>
  </si>
  <si>
    <t>IV - 4,095 км</t>
  </si>
  <si>
    <t>Ремонт участка автомобильной дороги «Спицино - Иваньково - Есуково» - автоподъезд к населенному пункту Григорьевское км 3+400 - км 6+584 в Ясногорском районе</t>
  </si>
  <si>
    <t>V - 3,184 км</t>
  </si>
  <si>
    <t>IV - 4,230</t>
  </si>
  <si>
    <t>Ремонт участка автомобильной дороги "Богородицк-Епифань"- шахта 2/3 - поселок Гора - Корсаково - Каменка -Суходол   км 4+240 - км 8+470 в Богородицком районе</t>
  </si>
  <si>
    <t>Ремонт участка автомобильной дороги Хатманово - Сотино -Мясоедово км 0+000 - км 4+230 в Алексинском районе</t>
  </si>
  <si>
    <t>Ремонт участка автомобильной дороги Белев - Ровно - Слобода км 0+000 - км 4+478 в Белевском районе</t>
  </si>
  <si>
    <t>Ремонт участка автомобильной дороги "Богородицк -Товарковский - Куркино"- Бахметьево - Гагарино - Каменка км 9+300 - км 13+675 в Богородицком районе</t>
  </si>
  <si>
    <t>Ремонт автомобильной дороги Волово - Панарино - Озерки км 0+000 - км 6+329 в Воловском районе</t>
  </si>
  <si>
    <t>Ремонт участка автомобильной дороги Ефремов - Химзавод км 8+300 - км 15+052 в Ефремовском районе</t>
  </si>
  <si>
    <t>Ремонт участка автомобильной дороги Архангельское - Галица км 10+000 - км 18+810 в Каменском районе</t>
  </si>
  <si>
    <t>Ремонт участка автомобильной дороги Кимовск - Епифань - Куликово поле - Кресты км 31+100 - км 33+000 в Кимовском районе</t>
  </si>
  <si>
    <t>Ремонт автомобильной дороги Щекино - Липки - Киреевск - Приупский - Верхнее Упинское водохранилище км 0+000 - км 6+510 в Киреевском районе</t>
  </si>
  <si>
    <t>Ремонт автомобильной дороги "Ивановка - Грибоедово" - автоподъезд к населенному пункту Воскресенское км 0+000 - км 1+700 в Куркинском районе</t>
  </si>
  <si>
    <t>Ремонт участков автомобильной дороги Кимовск - Епифань - Куликово поле - Кресты км 47+455 - км 48+900, км 58+000 - км 60+297 в Куркинском районе</t>
  </si>
  <si>
    <t>Ремонт автомобильной дороги "Узловая-2 Россошинская" - автоподъезд к населенному пункту Ильинка км 0+000 - км 3+179 в Узловском районе</t>
  </si>
  <si>
    <t>Ремонт участка автомобильной дороги «Узловая - Богородицк" - Марьинка -  автоподъезд к населенному Вельмино км 0+000 - км 1+317 в Узловском районе</t>
  </si>
  <si>
    <t>Ремонт участков автомобильной дороги Чернь - Медведки             км 24+030 км 26+030, км 28+144 - км 31+267 в Чернском районе</t>
  </si>
  <si>
    <t>Ремонт участков автомобильной дороги Горбачево - Липицы  км 0+000 - км 1+625, км 1+865 - км 3+448, км 3+496 - км 11+118 в Плавском районе</t>
  </si>
  <si>
    <t>Ремонт автомобильной дороги «Голодское - Суворов - Одоев» - автоподъезд к населенному пункту Лужки км 0+000 - км 0+610, км 1+273 - км 2+615, км 2+630 - км 2+740, км 2+770 - км 3+288 в Суворовском районе</t>
  </si>
  <si>
    <t>Ремонт участка автомобильной дороги "М-4" Дон"-Москва - Воронеж - Ростов - на Дону - Краснодар - Новоросийск" Волово - Теплое км 21+470 - км 29+070 в Тепло-Огаревском районе</t>
  </si>
  <si>
    <t>Ремонт участка автомобильной дороги Арсеньево - Араны - Славный - Дьяково - Медвежка км 48+177 - км 52+272 в Чернском районе</t>
  </si>
  <si>
    <t>Ремонт участка автомобильной дороги Щекино-Одоев-Арсеньево км 63+110 - км 65+760 в Одоевском районе</t>
  </si>
  <si>
    <t xml:space="preserve">III - 2,65 км                    </t>
  </si>
  <si>
    <t>III - 32,112 км</t>
  </si>
  <si>
    <t>IV - 8,5 км</t>
  </si>
  <si>
    <t>Перечень автомобильных дорог общего пользования регионального или межмуниципального значения, подлежащих ремонту в 2022 году (по региональному проекту «Региональная и местная дорожная сеть»)</t>
  </si>
  <si>
    <t>Перечень искусственных сооружений на автомобильных дорогах общего пользования регионального или межмуниципального зачения, подлежащих ремонту в 2022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</si>
  <si>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III - 7,6 км                             IV - 3,41 км</t>
  </si>
  <si>
    <t>Ремонт автомобильной дороги Тула - Белев км 27+865 -                   км 59+977 в Дубенском районе</t>
  </si>
  <si>
    <t>III - 5,0 км                             IV - 4,195 км</t>
  </si>
  <si>
    <t>переходящий с 2021 года</t>
  </si>
  <si>
    <t>Ремонт моста через ручей на км 9+677 автомобильной дороги Чекалин - Суворов - Ханино в Суворовском районе Тульской области</t>
  </si>
  <si>
    <t>Тула-Алексин-подъезд к станции Рюриково в районе железнодорожного переезда на км 2+625 (перегон Алексин - Суходол 243 км ПК 3)</t>
  </si>
  <si>
    <t>Капитальный ремонт участка автомобильной дороги Рязань-Ряжск-Александр Невский-Данков-Ефремов</t>
  </si>
  <si>
    <t>Ленинский район</t>
  </si>
  <si>
    <t>"Крым" - автоподъезд к населенному пункту Ленинский в районе железнодорожного переезда на км 7+520 (станция Обидимо 279 км ПК 6)</t>
  </si>
  <si>
    <t>Капитальный ремонт участка автомобильной дороги Скуратово-Фалдино-Кишкино (н.п. Скуратово)</t>
  </si>
  <si>
    <t>Плавск-Мещерино-п.Диктатура в районе железнодорожного переезда на км 12+270 (перегон Горбачево-Теплое 196 км ПК 0)</t>
  </si>
  <si>
    <t>Черепеть-Мишнево в районе железнодорожного переезда на км 0+450 (перегон Черепеть-Балево 80 км ПК 1)</t>
  </si>
  <si>
    <t>Чекалин-Суворов-Ханино в районе железнодорожного переезда на км 25+380 (перегон Збродово-Ханино 96 км ПК 9)</t>
  </si>
  <si>
    <t>Ханино-Новое Ханино в районе железнодорожного переезда на км 1+720 (перегон Збродово-Ханино 103 км ПК 8)</t>
  </si>
  <si>
    <t xml:space="preserve">Ремонт автомобильной дороги "Болохово - Шварцевский"                   км 0+000 - км 8+500 в Киреевском районе </t>
  </si>
  <si>
    <t>Ремонт участков автомобильной дороги Егорьевск - Коломна - Кашира - Ненашево км 123+500 - км 128+430, км 128+635 - км 132+900 в Ясногорском районе</t>
  </si>
  <si>
    <t>Содержание автомобильных дорог общего пользования регионального или межмуниципального значения за счет финансирования 2022 года</t>
  </si>
  <si>
    <t>Ремонт моста через р. Веженка км 0+350 автоподъезда к населенному пункту Кураково от автодороги Тула-Белев в Белевском районе Тульской области</t>
  </si>
  <si>
    <t>МО г.Алексин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</si>
  <si>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"Клешня-Спас-Конино"      (н.п. Клешня, н.п. Спас-Конино) в МО г. Алексин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</si>
  <si>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"Алексин - Заокский"       (н.п. Соломасово, н.п. Ботня) в МО г. Алексин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</si>
  <si>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"Алексин-Малое Саватеево" (н.п. Малое Саватеево) в МО г. Алексин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</si>
  <si>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«Богородицк - Товарковский - Куркино» - Бахметьево-Гагарино-Каменка( н.п. Бахметьево, н.п. Гагарино) в Богородицком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</si>
  <si>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"Богородицк-Товарковский-Куркино (н.п. Товарковский) в Богородицком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</si>
  <si>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"Дон" - Иевлево-Черняевка-Мшищи-Ломовка" (н.п. Богородицк) в Богородицком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</si>
  <si>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"Дон" - Иевлево-Черняевка-Мшищи-Ломовка"  (н.п. Иевлево, н.п. Черняевка, н.п. Щегловка, н.п. Мшищи, н.п. Ломовка) в Богородицком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</si>
  <si>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"Дубна-Скоморошки- "Тула-Белев"  (н.п. Савенки, н.п. Скоморошки, н.п. Сидоровка) в Дубенском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</si>
  <si>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Егорьевск-Коломна-Кашира-Ненашево (н.п. Шеверняево) в Заокском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</si>
  <si>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 "М-2 "Крым" старого направления -автоподъезд к населенному пункту Прокшино      (н.п. Прокшино) в Заокском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</si>
  <si>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 Малахово-Заокский-музей Поленово (н.п. Тяпкино) в Заокском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</si>
  <si>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Поленово-Митино-Ланьшино (н.п. Ланьшинский) в Заокском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</si>
  <si>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Болохово-Шварцевский   (н.п. Новоселебное)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</si>
  <si>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"Быковка-Богородицк"-автоподъезд к городу Киреевск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</si>
  <si>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Сечено-Майское-Крутицы (н.п. Майское, н.п. Луневка, н.п. Крутицы)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</si>
  <si>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Болохово-Шварцевский   (н.п. Советский )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</si>
  <si>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Болохово-Новое Село   (н.п. Болохово, н.п. Новое Село)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</si>
  <si>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Кимовск - Епифань-Куликово Поле-Кресты    (н.п. Епифань) в Кимовском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</si>
  <si>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Кимовск-Новольвовск (н.п. Ясный) в Кимовском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</si>
  <si>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Левобережный-Шахтинский (н.п. Весенний, Шахтинский) в Кимовском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</si>
  <si>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Кимовск-Таболо (н.п. Машково, н.п. Кудашево) в Кимовском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</si>
  <si>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"Крым"- автоподъезд к населенному пункту Ленинский (н.п. Ленинский)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</si>
  <si>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Тула-Алешня (н.п. Жировка)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</si>
  <si>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Автоподъезд к населенному пункту Юрьево (н.п. Юрьево)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</si>
  <si>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"Тула-Белев"-автоподъезд к населенному пункту Зайцево (н.п. Зайцево)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</si>
  <si>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"Тула-Алексин"-Обидимо-"КТМР" (н.п. Обидимо) в  МО г.Тула</t>
  </si>
  <si>
    <t>МО г.Новомосковск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</si>
  <si>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Новомосковск - Иван Озеро - Савино (н.п. Северо-Задонск) в МО г. Новомосковск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</si>
  <si>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Сокольники - Петрово - Избищи (н.п. Сокольники, н.п. Избищи) в МО г. Новомосковск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</si>
  <si>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"Тула-Новомосковск" - Сокольники - Березовка в МО г. Новомосковск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</si>
  <si>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Шахта 33 - шахта 38 - шахта 39/40 - Сокольники (н.п. Донской) в МО г. Новомосковск Тульской области</t>
  </si>
  <si>
    <t>Одоевский  район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</si>
  <si>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"Тула-Белёв" - подъезд к населенному пункту Апухтино (н.п. Красное, н.п. Апухтино) в Одоевском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</si>
  <si>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 Богородицк-Епифань-автоподъезд к н.п. Бутырки (н.п. Ракитино) в Узловском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</si>
  <si>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 Узловая - Богородицк (н.п. Узловая, н.п. Высоцкое, н.п. Ореховка, н.п. Юлинка) в Узловском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</si>
  <si>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Шаховское - Горьковское (н.п. Краснолесский) в Узловском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</si>
  <si>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"Донской - Богородицк" - автоподъезд к населенному пункту Смородино (н.п. Смородино) в Узловском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</si>
  <si>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Ясногорск - Тормино (н.п. Ясногорск, н.п. Лаптево) в Ясногорском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</si>
  <si>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Егорьевск – Коломна – Кашира – Ненашево - автоподъезд к населенному пункту Климовское (н.п. Климовское) в Ясногорском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</si>
  <si>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М-2 «Крым» - Ревякино (н.п. Ревякино) в Ясногорском районе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</si>
</sst>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00"/>
    <numFmt numFmtId="166" formatCode="#,##0.000"/>
    <numFmt numFmtId="167" formatCode="0.00000"/>
    <numFmt numFmtId="168" formatCode="#,##0.0000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i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0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PT Astra Serif"/>
      <family val="1"/>
      <charset val="204"/>
    </font>
    <font>
      <b/>
      <i/>
      <sz val="11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i/>
      <sz val="12"/>
      <name val="PT Astra Serif"/>
      <family val="1"/>
      <charset val="204"/>
    </font>
    <font>
      <b/>
      <i/>
      <sz val="11"/>
      <name val="PT Astra Serif"/>
      <family val="1"/>
      <charset val="204"/>
    </font>
    <font>
      <i/>
      <sz val="12"/>
      <name val="PT Astra Serif"/>
      <family val="1"/>
      <charset val="204"/>
    </font>
    <font>
      <sz val="12"/>
      <color rgb="FFC00000"/>
      <name val="PT Astra Serif"/>
      <family val="1"/>
      <charset val="204"/>
    </font>
    <font>
      <sz val="11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/>
  </cellStyleXfs>
  <cellXfs count="22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/>
    <xf numFmtId="164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12" fillId="0" borderId="1" xfId="0" applyFont="1" applyFill="1" applyBorder="1" applyAlignment="1">
      <alignment wrapText="1"/>
    </xf>
    <xf numFmtId="4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6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164" fontId="5" fillId="0" borderId="0" xfId="0" applyNumberFormat="1" applyFont="1" applyFill="1"/>
    <xf numFmtId="4" fontId="5" fillId="0" borderId="0" xfId="0" applyNumberFormat="1" applyFont="1" applyFill="1"/>
    <xf numFmtId="166" fontId="6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6" fontId="5" fillId="0" borderId="0" xfId="0" applyNumberFormat="1" applyFont="1"/>
    <xf numFmtId="164" fontId="15" fillId="0" borderId="1" xfId="0" applyNumberFormat="1" applyFont="1" applyBorder="1"/>
    <xf numFmtId="0" fontId="18" fillId="0" borderId="1" xfId="0" applyFont="1" applyBorder="1" applyAlignment="1">
      <alignment horizontal="justify" vertical="center" wrapText="1"/>
    </xf>
    <xf numFmtId="167" fontId="4" fillId="0" borderId="1" xfId="0" applyNumberFormat="1" applyFont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21" fillId="2" borderId="1" xfId="0" applyFont="1" applyFill="1" applyBorder="1" applyAlignment="1">
      <alignment horizontal="right"/>
    </xf>
    <xf numFmtId="165" fontId="21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/>
    <xf numFmtId="166" fontId="5" fillId="0" borderId="0" xfId="0" applyNumberFormat="1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/>
    </xf>
    <xf numFmtId="165" fontId="15" fillId="0" borderId="5" xfId="0" applyNumberFormat="1" applyFont="1" applyBorder="1" applyAlignment="1">
      <alignment horizontal="center"/>
    </xf>
    <xf numFmtId="0" fontId="3" fillId="0" borderId="5" xfId="0" applyFont="1" applyBorder="1"/>
    <xf numFmtId="164" fontId="15" fillId="0" borderId="5" xfId="0" applyNumberFormat="1" applyFont="1" applyBorder="1"/>
    <xf numFmtId="0" fontId="15" fillId="0" borderId="1" xfId="0" applyFont="1" applyBorder="1" applyAlignment="1">
      <alignment horizontal="right"/>
    </xf>
    <xf numFmtId="0" fontId="18" fillId="2" borderId="1" xfId="1" applyFont="1" applyFill="1" applyBorder="1" applyAlignment="1">
      <alignment horizontal="justify" vertical="center" wrapText="1"/>
    </xf>
    <xf numFmtId="165" fontId="15" fillId="0" borderId="1" xfId="0" applyNumberFormat="1" applyFont="1" applyBorder="1" applyAlignment="1">
      <alignment horizontal="center"/>
    </xf>
    <xf numFmtId="0" fontId="18" fillId="0" borderId="1" xfId="1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left" vertical="center" wrapText="1"/>
    </xf>
    <xf numFmtId="166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68" fontId="0" fillId="0" borderId="0" xfId="0" applyNumberFormat="1"/>
    <xf numFmtId="168" fontId="25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6" fillId="0" borderId="0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 wrapText="1"/>
    </xf>
    <xf numFmtId="4" fontId="27" fillId="0" borderId="0" xfId="1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64" fontId="1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17" fillId="2" borderId="0" xfId="1" applyNumberFormat="1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wrapText="1"/>
    </xf>
    <xf numFmtId="166" fontId="6" fillId="2" borderId="12" xfId="0" applyNumberFormat="1" applyFont="1" applyFill="1" applyBorder="1" applyAlignment="1">
      <alignment horizontal="center" wrapText="1"/>
    </xf>
    <xf numFmtId="166" fontId="6" fillId="2" borderId="14" xfId="0" applyNumberFormat="1" applyFont="1" applyFill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opLeftCell="A7" zoomScaleSheetLayoutView="100" workbookViewId="0">
      <selection activeCell="B12" sqref="B12"/>
    </sheetView>
  </sheetViews>
  <sheetFormatPr defaultColWidth="9.140625" defaultRowHeight="15" x14ac:dyDescent="0.25"/>
  <cols>
    <col min="1" max="1" width="6.140625" style="1" customWidth="1"/>
    <col min="2" max="2" width="64.85546875" style="1" customWidth="1"/>
    <col min="3" max="3" width="15.140625" style="1" customWidth="1"/>
    <col min="4" max="4" width="14.85546875" style="1" customWidth="1"/>
    <col min="5" max="5" width="15" style="1" customWidth="1"/>
    <col min="6" max="6" width="14.28515625" style="18" customWidth="1"/>
    <col min="7" max="7" width="5.28515625" style="1" customWidth="1"/>
    <col min="8" max="8" width="10.42578125" style="1" customWidth="1"/>
    <col min="9" max="9" width="24.140625" style="1" customWidth="1"/>
    <col min="10" max="16384" width="9.140625" style="1"/>
  </cols>
  <sheetData>
    <row r="1" spans="1:6" ht="15.75" x14ac:dyDescent="0.25">
      <c r="F1" s="20" t="s">
        <v>26</v>
      </c>
    </row>
    <row r="3" spans="1:6" ht="31.5" customHeight="1" x14ac:dyDescent="0.25">
      <c r="A3" s="207" t="s">
        <v>98</v>
      </c>
      <c r="B3" s="207"/>
      <c r="C3" s="207"/>
      <c r="D3" s="207"/>
      <c r="E3" s="207"/>
      <c r="F3" s="207"/>
    </row>
    <row r="4" spans="1:6" x14ac:dyDescent="0.25">
      <c r="A4" s="210" t="s">
        <v>33</v>
      </c>
      <c r="B4" s="210"/>
      <c r="C4" s="210"/>
      <c r="D4" s="210"/>
      <c r="E4" s="210"/>
      <c r="F4" s="210"/>
    </row>
    <row r="6" spans="1:6" ht="16.5" customHeight="1" x14ac:dyDescent="0.25">
      <c r="A6" s="208" t="s">
        <v>0</v>
      </c>
      <c r="B6" s="208" t="s">
        <v>1</v>
      </c>
      <c r="C6" s="208" t="s">
        <v>2</v>
      </c>
      <c r="D6" s="208" t="s">
        <v>3</v>
      </c>
      <c r="E6" s="208"/>
      <c r="F6" s="209" t="s">
        <v>24</v>
      </c>
    </row>
    <row r="7" spans="1:6" ht="15.75" x14ac:dyDescent="0.25">
      <c r="A7" s="208"/>
      <c r="B7" s="208"/>
      <c r="C7" s="208"/>
      <c r="D7" s="6" t="s">
        <v>4</v>
      </c>
      <c r="E7" s="6" t="s">
        <v>5</v>
      </c>
      <c r="F7" s="209"/>
    </row>
    <row r="8" spans="1:6" s="17" customFormat="1" ht="18.600000000000001" customHeight="1" x14ac:dyDescent="0.25">
      <c r="A8" s="4"/>
      <c r="B8" s="3" t="s">
        <v>93</v>
      </c>
      <c r="C8" s="31"/>
      <c r="D8" s="4"/>
      <c r="E8" s="4"/>
      <c r="F8" s="19"/>
    </row>
    <row r="9" spans="1:6" s="17" customFormat="1" ht="47.25" x14ac:dyDescent="0.25">
      <c r="A9" s="4">
        <v>1</v>
      </c>
      <c r="B9" s="13" t="s">
        <v>154</v>
      </c>
      <c r="C9" s="92">
        <v>0.2</v>
      </c>
      <c r="D9" s="4" t="s">
        <v>25</v>
      </c>
      <c r="E9" s="4" t="s">
        <v>15</v>
      </c>
      <c r="F9" s="174">
        <v>12294</v>
      </c>
    </row>
    <row r="10" spans="1:6" ht="15.75" x14ac:dyDescent="0.25">
      <c r="A10" s="2"/>
      <c r="B10" s="3" t="s">
        <v>9</v>
      </c>
      <c r="C10" s="91">
        <f>C9</f>
        <v>0.2</v>
      </c>
      <c r="D10" s="2"/>
      <c r="E10" s="2"/>
      <c r="F10" s="55">
        <f>F9</f>
        <v>12294</v>
      </c>
    </row>
    <row r="11" spans="1:6" ht="15.75" x14ac:dyDescent="0.25">
      <c r="A11" s="2"/>
      <c r="B11" s="3" t="s">
        <v>94</v>
      </c>
      <c r="C11" s="91"/>
      <c r="D11" s="2"/>
      <c r="E11" s="2"/>
      <c r="F11" s="55"/>
    </row>
    <row r="12" spans="1:6" ht="31.5" x14ac:dyDescent="0.25">
      <c r="A12" s="4">
        <v>2</v>
      </c>
      <c r="B12" s="194" t="s">
        <v>155</v>
      </c>
      <c r="C12" s="196">
        <v>1</v>
      </c>
      <c r="D12" s="4" t="s">
        <v>25</v>
      </c>
      <c r="E12" s="4" t="s">
        <v>15</v>
      </c>
      <c r="F12" s="195">
        <v>51000</v>
      </c>
    </row>
    <row r="13" spans="1:6" ht="15.75" x14ac:dyDescent="0.25">
      <c r="A13" s="2"/>
      <c r="B13" s="3" t="s">
        <v>9</v>
      </c>
      <c r="C13" s="91">
        <f>C12</f>
        <v>1</v>
      </c>
      <c r="D13" s="2"/>
      <c r="E13" s="2"/>
      <c r="F13" s="55">
        <f>F12</f>
        <v>51000</v>
      </c>
    </row>
    <row r="14" spans="1:6" ht="17.45" customHeight="1" x14ac:dyDescent="0.25">
      <c r="A14" s="2"/>
      <c r="B14" s="3" t="s">
        <v>156</v>
      </c>
      <c r="C14" s="91"/>
      <c r="D14" s="2"/>
      <c r="E14" s="2"/>
      <c r="F14" s="55"/>
    </row>
    <row r="15" spans="1:6" ht="47.25" x14ac:dyDescent="0.25">
      <c r="A15" s="4">
        <v>3</v>
      </c>
      <c r="B15" s="194" t="s">
        <v>157</v>
      </c>
      <c r="C15" s="196">
        <v>0.2</v>
      </c>
      <c r="D15" s="4" t="s">
        <v>25</v>
      </c>
      <c r="E15" s="4" t="s">
        <v>15</v>
      </c>
      <c r="F15" s="195">
        <v>12900</v>
      </c>
    </row>
    <row r="16" spans="1:6" ht="31.5" x14ac:dyDescent="0.25">
      <c r="A16" s="4">
        <v>4</v>
      </c>
      <c r="B16" s="194" t="s">
        <v>158</v>
      </c>
      <c r="C16" s="196">
        <v>0.19141</v>
      </c>
      <c r="D16" s="4" t="s">
        <v>25</v>
      </c>
      <c r="E16" s="4" t="s">
        <v>15</v>
      </c>
      <c r="F16" s="195">
        <v>56245.4</v>
      </c>
    </row>
    <row r="17" spans="1:6" ht="15.75" x14ac:dyDescent="0.25">
      <c r="A17" s="2"/>
      <c r="B17" s="3" t="s">
        <v>9</v>
      </c>
      <c r="C17" s="91">
        <f>SUM(C15:C16)</f>
        <v>0.39140999999999998</v>
      </c>
      <c r="D17" s="2"/>
      <c r="E17" s="2"/>
      <c r="F17" s="55">
        <f>SUM(F15:F16)</f>
        <v>69145.399999999994</v>
      </c>
    </row>
    <row r="18" spans="1:6" ht="18.600000000000001" customHeight="1" x14ac:dyDescent="0.25">
      <c r="A18" s="2"/>
      <c r="B18" s="3" t="s">
        <v>22</v>
      </c>
      <c r="C18" s="91"/>
      <c r="D18" s="2"/>
      <c r="E18" s="2"/>
      <c r="F18" s="55"/>
    </row>
    <row r="19" spans="1:6" ht="47.25" x14ac:dyDescent="0.25">
      <c r="A19" s="4">
        <v>5</v>
      </c>
      <c r="B19" s="194" t="s">
        <v>159</v>
      </c>
      <c r="C19" s="196">
        <v>0.2</v>
      </c>
      <c r="D19" s="4" t="s">
        <v>25</v>
      </c>
      <c r="E19" s="4" t="s">
        <v>15</v>
      </c>
      <c r="F19" s="195">
        <v>12900</v>
      </c>
    </row>
    <row r="20" spans="1:6" ht="15.75" x14ac:dyDescent="0.25">
      <c r="A20" s="2"/>
      <c r="B20" s="3" t="s">
        <v>9</v>
      </c>
      <c r="C20" s="91">
        <f>C19</f>
        <v>0.2</v>
      </c>
      <c r="D20" s="2"/>
      <c r="E20" s="2"/>
      <c r="F20" s="55">
        <f>F19</f>
        <v>12900</v>
      </c>
    </row>
    <row r="21" spans="1:6" ht="19.149999999999999" customHeight="1" x14ac:dyDescent="0.25">
      <c r="A21" s="2"/>
      <c r="B21" s="3" t="s">
        <v>16</v>
      </c>
      <c r="C21" s="91"/>
      <c r="D21" s="2"/>
      <c r="E21" s="2"/>
      <c r="F21" s="55"/>
    </row>
    <row r="22" spans="1:6" ht="31.5" x14ac:dyDescent="0.25">
      <c r="A22" s="4">
        <v>6</v>
      </c>
      <c r="B22" s="194" t="s">
        <v>160</v>
      </c>
      <c r="C22" s="196">
        <v>0.2</v>
      </c>
      <c r="D22" s="4" t="s">
        <v>25</v>
      </c>
      <c r="E22" s="4" t="s">
        <v>15</v>
      </c>
      <c r="F22" s="195">
        <v>12900</v>
      </c>
    </row>
    <row r="23" spans="1:6" ht="31.5" x14ac:dyDescent="0.25">
      <c r="A23" s="4">
        <v>7</v>
      </c>
      <c r="B23" s="194" t="s">
        <v>161</v>
      </c>
      <c r="C23" s="196">
        <v>0.2</v>
      </c>
      <c r="D23" s="4" t="s">
        <v>25</v>
      </c>
      <c r="E23" s="4" t="s">
        <v>15</v>
      </c>
      <c r="F23" s="195">
        <v>12900</v>
      </c>
    </row>
    <row r="24" spans="1:6" ht="31.5" x14ac:dyDescent="0.25">
      <c r="A24" s="4">
        <v>8</v>
      </c>
      <c r="B24" s="194" t="s">
        <v>162</v>
      </c>
      <c r="C24" s="196">
        <v>0.2</v>
      </c>
      <c r="D24" s="4" t="s">
        <v>25</v>
      </c>
      <c r="E24" s="4" t="s">
        <v>15</v>
      </c>
      <c r="F24" s="195">
        <v>12900</v>
      </c>
    </row>
    <row r="25" spans="1:6" ht="15.75" x14ac:dyDescent="0.25">
      <c r="A25" s="2"/>
      <c r="B25" s="3" t="s">
        <v>9</v>
      </c>
      <c r="C25" s="91">
        <f>SUM(C22:C24)</f>
        <v>0.6</v>
      </c>
      <c r="D25" s="2"/>
      <c r="E25" s="2"/>
      <c r="F25" s="55">
        <f>SUM(F22:F24)</f>
        <v>38700</v>
      </c>
    </row>
    <row r="26" spans="1:6" ht="25.15" customHeight="1" x14ac:dyDescent="0.25">
      <c r="A26" s="53"/>
      <c r="B26" s="197" t="s">
        <v>67</v>
      </c>
      <c r="C26" s="198">
        <f>C10+C13+C17+C20+C25</f>
        <v>2.39141</v>
      </c>
      <c r="D26" s="53"/>
      <c r="E26" s="53"/>
      <c r="F26" s="55">
        <f>F10+F13+F17+F20+F25</f>
        <v>184039.4</v>
      </c>
    </row>
  </sheetData>
  <mergeCells count="7">
    <mergeCell ref="A3:F3"/>
    <mergeCell ref="A6:A7"/>
    <mergeCell ref="B6:B7"/>
    <mergeCell ref="C6:C7"/>
    <mergeCell ref="D6:E6"/>
    <mergeCell ref="F6:F7"/>
    <mergeCell ref="A4:F4"/>
  </mergeCells>
  <pageMargins left="0.70866141732283472" right="0.70866141732283472" top="0.74803149606299213" bottom="0.74803149606299213" header="0.31496062992125984" footer="0.31496062992125984"/>
  <pageSetup paperSize="9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3"/>
  <sheetViews>
    <sheetView zoomScaleNormal="100" workbookViewId="0">
      <selection activeCell="A40" sqref="A40"/>
    </sheetView>
  </sheetViews>
  <sheetFormatPr defaultColWidth="9.140625" defaultRowHeight="15.75" x14ac:dyDescent="0.25"/>
  <cols>
    <col min="1" max="1" width="9.140625" style="82"/>
    <col min="2" max="2" width="72.28515625" style="82" customWidth="1"/>
    <col min="3" max="3" width="19.7109375" style="82" customWidth="1"/>
    <col min="4" max="4" width="10.140625" style="82" customWidth="1"/>
    <col min="5" max="5" width="13.28515625" style="82" customWidth="1"/>
    <col min="6" max="6" width="18.7109375" style="82" customWidth="1"/>
    <col min="7" max="7" width="12.42578125" style="82" customWidth="1"/>
    <col min="8" max="8" width="20.42578125" style="82" customWidth="1"/>
    <col min="9" max="9" width="27.85546875" style="82" customWidth="1"/>
    <col min="10" max="16384" width="9.140625" style="82"/>
  </cols>
  <sheetData>
    <row r="1" spans="1:9" x14ac:dyDescent="0.25">
      <c r="F1" s="82" t="s">
        <v>89</v>
      </c>
    </row>
    <row r="3" spans="1:9" ht="15.6" customHeight="1" x14ac:dyDescent="0.25">
      <c r="A3" s="212" t="s">
        <v>99</v>
      </c>
      <c r="B3" s="212"/>
      <c r="C3" s="212"/>
      <c r="D3" s="212"/>
      <c r="E3" s="212"/>
      <c r="F3" s="212"/>
    </row>
    <row r="4" spans="1:9" ht="15" customHeight="1" x14ac:dyDescent="0.25">
      <c r="A4" s="212"/>
      <c r="B4" s="212"/>
      <c r="C4" s="212"/>
      <c r="D4" s="212"/>
      <c r="E4" s="212"/>
      <c r="F4" s="212"/>
    </row>
    <row r="5" spans="1:9" ht="15" customHeight="1" x14ac:dyDescent="0.25">
      <c r="A5" s="212"/>
      <c r="B5" s="212"/>
      <c r="C5" s="212"/>
      <c r="D5" s="212"/>
      <c r="E5" s="212"/>
      <c r="F5" s="212"/>
    </row>
    <row r="6" spans="1:9" ht="15" customHeight="1" x14ac:dyDescent="0.25">
      <c r="A6" s="210" t="s">
        <v>33</v>
      </c>
      <c r="B6" s="210"/>
      <c r="C6" s="210"/>
      <c r="D6" s="210"/>
      <c r="E6" s="210"/>
      <c r="F6" s="210"/>
    </row>
    <row r="7" spans="1:9" x14ac:dyDescent="0.25">
      <c r="A7" s="83"/>
      <c r="B7" s="83"/>
      <c r="C7" s="83"/>
      <c r="D7" s="83"/>
      <c r="E7" s="83"/>
      <c r="F7" s="84"/>
      <c r="G7" s="121"/>
      <c r="H7" s="121"/>
    </row>
    <row r="8" spans="1:9" ht="15.75" customHeight="1" x14ac:dyDescent="0.25">
      <c r="A8" s="213" t="s">
        <v>0</v>
      </c>
      <c r="B8" s="213" t="s">
        <v>1</v>
      </c>
      <c r="C8" s="213" t="s">
        <v>81</v>
      </c>
      <c r="D8" s="215" t="s">
        <v>3</v>
      </c>
      <c r="E8" s="216"/>
      <c r="F8" s="217" t="s">
        <v>24</v>
      </c>
      <c r="G8" s="211"/>
      <c r="H8" s="211"/>
      <c r="I8" s="211"/>
    </row>
    <row r="9" spans="1:9" x14ac:dyDescent="0.25">
      <c r="A9" s="214"/>
      <c r="B9" s="214"/>
      <c r="C9" s="214"/>
      <c r="D9" s="199" t="s">
        <v>4</v>
      </c>
      <c r="E9" s="199" t="s">
        <v>5</v>
      </c>
      <c r="F9" s="218"/>
      <c r="G9" s="211"/>
      <c r="H9" s="211"/>
      <c r="I9" s="211"/>
    </row>
    <row r="10" spans="1:9" x14ac:dyDescent="0.25">
      <c r="A10" s="9"/>
      <c r="B10" s="81" t="s">
        <v>167</v>
      </c>
      <c r="C10" s="11"/>
      <c r="D10" s="4"/>
      <c r="E10" s="4"/>
      <c r="F10" s="86"/>
      <c r="G10" s="121"/>
      <c r="H10" s="120"/>
    </row>
    <row r="11" spans="1:9" ht="63" x14ac:dyDescent="0.25">
      <c r="A11" s="9">
        <v>1</v>
      </c>
      <c r="B11" s="13" t="s">
        <v>168</v>
      </c>
      <c r="C11" s="11">
        <v>1.397</v>
      </c>
      <c r="D11" s="4" t="s">
        <v>7</v>
      </c>
      <c r="E11" s="4" t="s">
        <v>15</v>
      </c>
      <c r="F11" s="113">
        <v>4545.38</v>
      </c>
      <c r="G11" s="119"/>
      <c r="H11" s="120"/>
    </row>
    <row r="12" spans="1:9" ht="63" x14ac:dyDescent="0.25">
      <c r="A12" s="9">
        <v>2</v>
      </c>
      <c r="B12" s="13" t="s">
        <v>169</v>
      </c>
      <c r="C12" s="11">
        <v>2.39</v>
      </c>
      <c r="D12" s="4" t="s">
        <v>7</v>
      </c>
      <c r="E12" s="4" t="s">
        <v>15</v>
      </c>
      <c r="F12" s="110">
        <f>C12*3000</f>
        <v>7170</v>
      </c>
      <c r="G12" s="87"/>
      <c r="H12" s="88"/>
    </row>
    <row r="13" spans="1:9" ht="63" x14ac:dyDescent="0.25">
      <c r="A13" s="153">
        <v>3</v>
      </c>
      <c r="B13" s="80" t="s">
        <v>170</v>
      </c>
      <c r="C13" s="173">
        <v>0.88</v>
      </c>
      <c r="D13" s="153" t="s">
        <v>7</v>
      </c>
      <c r="E13" s="153" t="s">
        <v>15</v>
      </c>
      <c r="F13" s="110">
        <f>C13*3000</f>
        <v>2640</v>
      </c>
      <c r="G13" s="87"/>
      <c r="H13" s="88"/>
    </row>
    <row r="14" spans="1:9" x14ac:dyDescent="0.25">
      <c r="A14" s="9"/>
      <c r="B14" s="81" t="s">
        <v>9</v>
      </c>
      <c r="C14" s="68">
        <f>C11+C12+C13</f>
        <v>4.6669999999999998</v>
      </c>
      <c r="D14" s="4"/>
      <c r="E14" s="4"/>
      <c r="F14" s="114">
        <f>F11+F12+F13</f>
        <v>14355.38</v>
      </c>
      <c r="G14" s="87"/>
      <c r="H14" s="88"/>
    </row>
    <row r="15" spans="1:9" x14ac:dyDescent="0.25">
      <c r="A15" s="9"/>
      <c r="B15" s="81" t="s">
        <v>10</v>
      </c>
      <c r="C15" s="68"/>
      <c r="D15" s="4"/>
      <c r="E15" s="4"/>
      <c r="F15" s="114"/>
      <c r="G15" s="87"/>
      <c r="H15" s="88"/>
    </row>
    <row r="16" spans="1:9" ht="78.75" x14ac:dyDescent="0.25">
      <c r="A16" s="9">
        <v>4</v>
      </c>
      <c r="B16" s="13" t="s">
        <v>171</v>
      </c>
      <c r="C16" s="11">
        <v>2.8849999999999998</v>
      </c>
      <c r="D16" s="4" t="s">
        <v>83</v>
      </c>
      <c r="E16" s="4" t="s">
        <v>15</v>
      </c>
      <c r="F16" s="110">
        <f>C16*3000</f>
        <v>8655</v>
      </c>
      <c r="G16" s="87"/>
      <c r="H16" s="88"/>
    </row>
    <row r="17" spans="1:8" ht="63" x14ac:dyDescent="0.25">
      <c r="A17" s="9">
        <v>5</v>
      </c>
      <c r="B17" s="13" t="s">
        <v>172</v>
      </c>
      <c r="C17" s="11">
        <v>1.2450000000000001</v>
      </c>
      <c r="D17" s="4" t="s">
        <v>83</v>
      </c>
      <c r="E17" s="4" t="s">
        <v>15</v>
      </c>
      <c r="F17" s="110">
        <f>C17*3000</f>
        <v>3735</v>
      </c>
      <c r="G17" s="87"/>
      <c r="H17" s="88"/>
    </row>
    <row r="18" spans="1:8" ht="71.25" customHeight="1" x14ac:dyDescent="0.25">
      <c r="A18" s="9">
        <v>6</v>
      </c>
      <c r="B18" s="200" t="s">
        <v>173</v>
      </c>
      <c r="C18" s="11">
        <v>2.78</v>
      </c>
      <c r="D18" s="4" t="s">
        <v>83</v>
      </c>
      <c r="E18" s="4" t="s">
        <v>15</v>
      </c>
      <c r="F18" s="110">
        <f>C18*3000</f>
        <v>8340</v>
      </c>
      <c r="G18" s="87"/>
      <c r="H18" s="88"/>
    </row>
    <row r="19" spans="1:8" ht="78.75" x14ac:dyDescent="0.25">
      <c r="A19" s="9">
        <v>7</v>
      </c>
      <c r="B19" s="200" t="s">
        <v>174</v>
      </c>
      <c r="C19" s="11">
        <v>10.715</v>
      </c>
      <c r="D19" s="4" t="s">
        <v>83</v>
      </c>
      <c r="E19" s="4" t="s">
        <v>15</v>
      </c>
      <c r="F19" s="110">
        <f>C19*3000</f>
        <v>32145</v>
      </c>
      <c r="G19" s="87"/>
      <c r="H19" s="88"/>
    </row>
    <row r="20" spans="1:8" x14ac:dyDescent="0.25">
      <c r="A20" s="9"/>
      <c r="B20" s="81" t="s">
        <v>9</v>
      </c>
      <c r="C20" s="68">
        <f>C16+C17+C18+C19</f>
        <v>17.625</v>
      </c>
      <c r="D20" s="4"/>
      <c r="E20" s="4"/>
      <c r="F20" s="114">
        <f>F16+F17+F18+F19</f>
        <v>52875</v>
      </c>
      <c r="G20" s="87"/>
      <c r="H20" s="88"/>
    </row>
    <row r="21" spans="1:8" x14ac:dyDescent="0.25">
      <c r="A21" s="73"/>
      <c r="B21" s="79" t="s">
        <v>82</v>
      </c>
      <c r="C21" s="74"/>
      <c r="D21" s="73"/>
      <c r="E21" s="73"/>
      <c r="F21" s="112"/>
    </row>
    <row r="22" spans="1:8" ht="76.5" customHeight="1" x14ac:dyDescent="0.25">
      <c r="A22" s="9">
        <v>8</v>
      </c>
      <c r="B22" s="200" t="s">
        <v>175</v>
      </c>
      <c r="C22" s="11">
        <v>2.6749999999999998</v>
      </c>
      <c r="D22" s="4" t="s">
        <v>84</v>
      </c>
      <c r="E22" s="4" t="s">
        <v>15</v>
      </c>
      <c r="F22" s="110">
        <f>C22*3000</f>
        <v>8025</v>
      </c>
      <c r="G22" s="87"/>
      <c r="H22" s="88"/>
    </row>
    <row r="23" spans="1:8" x14ac:dyDescent="0.25">
      <c r="A23" s="73"/>
      <c r="B23" s="79" t="s">
        <v>9</v>
      </c>
      <c r="C23" s="74">
        <f>C22</f>
        <v>2.6749999999999998</v>
      </c>
      <c r="D23" s="73"/>
      <c r="E23" s="73"/>
      <c r="F23" s="112">
        <f>F22</f>
        <v>8025</v>
      </c>
      <c r="G23" s="87"/>
      <c r="H23" s="88"/>
    </row>
    <row r="24" spans="1:8" x14ac:dyDescent="0.25">
      <c r="A24" s="73"/>
      <c r="B24" s="79" t="s">
        <v>76</v>
      </c>
      <c r="C24" s="74"/>
      <c r="D24" s="73"/>
      <c r="E24" s="73"/>
      <c r="F24" s="112"/>
      <c r="H24" s="88"/>
    </row>
    <row r="25" spans="1:8" ht="60.75" customHeight="1" x14ac:dyDescent="0.25">
      <c r="A25" s="75">
        <v>9</v>
      </c>
      <c r="B25" s="30" t="s">
        <v>176</v>
      </c>
      <c r="C25" s="76">
        <v>0.81</v>
      </c>
      <c r="D25" s="4" t="s">
        <v>84</v>
      </c>
      <c r="E25" s="4" t="s">
        <v>15</v>
      </c>
      <c r="F25" s="172">
        <v>2936.5</v>
      </c>
      <c r="G25" s="87"/>
      <c r="H25" s="88"/>
    </row>
    <row r="26" spans="1:8" ht="63" customHeight="1" x14ac:dyDescent="0.25">
      <c r="A26" s="75">
        <v>10</v>
      </c>
      <c r="B26" s="77" t="s">
        <v>177</v>
      </c>
      <c r="C26" s="76">
        <v>0.26</v>
      </c>
      <c r="D26" s="4" t="s">
        <v>84</v>
      </c>
      <c r="E26" s="4" t="s">
        <v>15</v>
      </c>
      <c r="F26" s="172">
        <v>1160.78</v>
      </c>
      <c r="G26" s="87"/>
      <c r="H26" s="88"/>
    </row>
    <row r="27" spans="1:8" ht="66" customHeight="1" x14ac:dyDescent="0.25">
      <c r="A27" s="75">
        <v>11</v>
      </c>
      <c r="B27" s="30" t="s">
        <v>178</v>
      </c>
      <c r="C27" s="76">
        <v>0.65</v>
      </c>
      <c r="D27" s="4" t="s">
        <v>84</v>
      </c>
      <c r="E27" s="4" t="s">
        <v>15</v>
      </c>
      <c r="F27" s="172">
        <f>C27*3000</f>
        <v>1950</v>
      </c>
      <c r="G27" s="87"/>
      <c r="H27" s="88"/>
    </row>
    <row r="28" spans="1:8" ht="68.45" customHeight="1" x14ac:dyDescent="0.25">
      <c r="A28" s="75">
        <v>12</v>
      </c>
      <c r="B28" s="77" t="s">
        <v>179</v>
      </c>
      <c r="C28" s="78">
        <v>0.99</v>
      </c>
      <c r="D28" s="4" t="s">
        <v>84</v>
      </c>
      <c r="E28" s="4" t="s">
        <v>15</v>
      </c>
      <c r="F28" s="172">
        <f>C28*3000</f>
        <v>2970</v>
      </c>
      <c r="G28" s="87"/>
      <c r="H28" s="88"/>
    </row>
    <row r="29" spans="1:8" ht="16.899999999999999" customHeight="1" x14ac:dyDescent="0.25">
      <c r="A29" s="73"/>
      <c r="B29" s="81" t="s">
        <v>9</v>
      </c>
      <c r="C29" s="74">
        <f>C27+C26+C25+C28</f>
        <v>2.71</v>
      </c>
      <c r="D29" s="73"/>
      <c r="E29" s="73"/>
      <c r="F29" s="112">
        <f>F25+F26+F27+F28</f>
        <v>9017.2800000000007</v>
      </c>
      <c r="G29" s="87"/>
      <c r="H29" s="88"/>
    </row>
    <row r="30" spans="1:8" x14ac:dyDescent="0.25">
      <c r="A30" s="73"/>
      <c r="B30" s="79" t="s">
        <v>28</v>
      </c>
      <c r="C30" s="74"/>
      <c r="D30" s="73"/>
      <c r="E30" s="73"/>
      <c r="F30" s="112"/>
      <c r="H30" s="88"/>
    </row>
    <row r="31" spans="1:8" ht="61.9" customHeight="1" x14ac:dyDescent="0.25">
      <c r="A31" s="9">
        <v>13</v>
      </c>
      <c r="B31" s="200" t="s">
        <v>180</v>
      </c>
      <c r="C31" s="11">
        <v>1.7869999999999999</v>
      </c>
      <c r="D31" s="4" t="s">
        <v>84</v>
      </c>
      <c r="E31" s="4" t="s">
        <v>15</v>
      </c>
      <c r="F31" s="113">
        <v>4890.87</v>
      </c>
      <c r="G31" s="87"/>
      <c r="H31" s="88"/>
    </row>
    <row r="32" spans="1:8" ht="63" customHeight="1" x14ac:dyDescent="0.25">
      <c r="A32" s="9">
        <v>14</v>
      </c>
      <c r="B32" s="13" t="s">
        <v>181</v>
      </c>
      <c r="C32" s="11">
        <v>0.41</v>
      </c>
      <c r="D32" s="4" t="s">
        <v>84</v>
      </c>
      <c r="E32" s="4" t="s">
        <v>15</v>
      </c>
      <c r="F32" s="110">
        <f>C32*3000</f>
        <v>1230</v>
      </c>
      <c r="G32" s="87"/>
      <c r="H32" s="88"/>
    </row>
    <row r="33" spans="1:8" ht="63" customHeight="1" x14ac:dyDescent="0.25">
      <c r="A33" s="153">
        <v>15</v>
      </c>
      <c r="B33" s="80" t="s">
        <v>182</v>
      </c>
      <c r="C33" s="173">
        <v>2.95</v>
      </c>
      <c r="D33" s="153" t="s">
        <v>84</v>
      </c>
      <c r="E33" s="153" t="s">
        <v>15</v>
      </c>
      <c r="F33" s="110">
        <f>C33*3000</f>
        <v>8850</v>
      </c>
      <c r="G33" s="87"/>
      <c r="H33" s="88"/>
    </row>
    <row r="34" spans="1:8" ht="63" customHeight="1" x14ac:dyDescent="0.25">
      <c r="A34" s="153">
        <v>16</v>
      </c>
      <c r="B34" s="80" t="s">
        <v>183</v>
      </c>
      <c r="C34" s="173">
        <v>1.25</v>
      </c>
      <c r="D34" s="153" t="s">
        <v>84</v>
      </c>
      <c r="E34" s="153" t="s">
        <v>15</v>
      </c>
      <c r="F34" s="110">
        <f>C34*3000</f>
        <v>3750</v>
      </c>
      <c r="G34" s="87"/>
      <c r="H34" s="88"/>
    </row>
    <row r="35" spans="1:8" ht="63" customHeight="1" x14ac:dyDescent="0.25">
      <c r="A35" s="153">
        <v>17</v>
      </c>
      <c r="B35" s="80" t="s">
        <v>184</v>
      </c>
      <c r="C35" s="173">
        <v>1.37</v>
      </c>
      <c r="D35" s="153" t="s">
        <v>84</v>
      </c>
      <c r="E35" s="153" t="s">
        <v>15</v>
      </c>
      <c r="F35" s="110">
        <f>C35*3000</f>
        <v>4110</v>
      </c>
      <c r="G35" s="87"/>
      <c r="H35" s="88"/>
    </row>
    <row r="36" spans="1:8" ht="16.149999999999999" customHeight="1" x14ac:dyDescent="0.25">
      <c r="A36" s="9"/>
      <c r="B36" s="81" t="s">
        <v>9</v>
      </c>
      <c r="C36" s="68">
        <f>C31+C32+C33+C34+C35</f>
        <v>7.7670000000000003</v>
      </c>
      <c r="D36" s="4"/>
      <c r="E36" s="4"/>
      <c r="F36" s="114">
        <f>F31+F32+F33+F34+F35</f>
        <v>22830.87</v>
      </c>
      <c r="G36" s="87"/>
      <c r="H36" s="88"/>
    </row>
    <row r="37" spans="1:8" x14ac:dyDescent="0.25">
      <c r="A37" s="73"/>
      <c r="B37" s="79" t="s">
        <v>77</v>
      </c>
      <c r="C37" s="74"/>
      <c r="D37" s="73"/>
      <c r="E37" s="73"/>
      <c r="F37" s="112"/>
      <c r="G37" s="121"/>
      <c r="H37" s="120"/>
    </row>
    <row r="38" spans="1:8" ht="63" customHeight="1" x14ac:dyDescent="0.25">
      <c r="A38" s="9">
        <v>18</v>
      </c>
      <c r="B38" s="201" t="s">
        <v>185</v>
      </c>
      <c r="C38" s="11">
        <v>1.645</v>
      </c>
      <c r="D38" s="4" t="s">
        <v>85</v>
      </c>
      <c r="E38" s="4" t="s">
        <v>15</v>
      </c>
      <c r="F38" s="110">
        <f>C38*3000</f>
        <v>4935</v>
      </c>
      <c r="G38" s="158"/>
      <c r="H38" s="158"/>
    </row>
    <row r="39" spans="1:8" ht="46.15" customHeight="1" x14ac:dyDescent="0.25">
      <c r="A39" s="153">
        <v>19</v>
      </c>
      <c r="B39" s="80" t="s">
        <v>186</v>
      </c>
      <c r="C39" s="173">
        <v>0.65</v>
      </c>
      <c r="D39" s="153" t="s">
        <v>85</v>
      </c>
      <c r="E39" s="153" t="s">
        <v>15</v>
      </c>
      <c r="F39" s="110">
        <f>C39*3000</f>
        <v>1950</v>
      </c>
      <c r="G39" s="158"/>
      <c r="H39" s="158"/>
    </row>
    <row r="40" spans="1:8" ht="59.45" customHeight="1" x14ac:dyDescent="0.25">
      <c r="A40" s="153">
        <v>20</v>
      </c>
      <c r="B40" s="201" t="s">
        <v>187</v>
      </c>
      <c r="C40" s="173">
        <v>1.2050000000000001</v>
      </c>
      <c r="D40" s="153" t="s">
        <v>85</v>
      </c>
      <c r="E40" s="153" t="s">
        <v>15</v>
      </c>
      <c r="F40" s="110">
        <f>C40*3000</f>
        <v>3615</v>
      </c>
      <c r="G40" s="158"/>
      <c r="H40" s="158"/>
    </row>
    <row r="41" spans="1:8" ht="59.45" customHeight="1" x14ac:dyDescent="0.25">
      <c r="A41" s="153">
        <v>21</v>
      </c>
      <c r="B41" s="201" t="s">
        <v>188</v>
      </c>
      <c r="C41" s="173">
        <v>1.4550000000000001</v>
      </c>
      <c r="D41" s="153" t="s">
        <v>85</v>
      </c>
      <c r="E41" s="153" t="s">
        <v>15</v>
      </c>
      <c r="F41" s="110">
        <f>C41*3000</f>
        <v>4365</v>
      </c>
      <c r="G41" s="158"/>
      <c r="H41" s="158"/>
    </row>
    <row r="42" spans="1:8" x14ac:dyDescent="0.25">
      <c r="A42" s="9"/>
      <c r="B42" s="81" t="s">
        <v>9</v>
      </c>
      <c r="C42" s="72">
        <f>C38+C39+C40+C41</f>
        <v>4.9550000000000001</v>
      </c>
      <c r="D42" s="4"/>
      <c r="E42" s="4"/>
      <c r="F42" s="114">
        <f>F38+F39+F40+F41</f>
        <v>14865</v>
      </c>
      <c r="G42" s="119"/>
      <c r="H42" s="120"/>
    </row>
    <row r="43" spans="1:8" x14ac:dyDescent="0.25">
      <c r="A43" s="73"/>
      <c r="B43" s="79" t="s">
        <v>86</v>
      </c>
      <c r="C43" s="74"/>
      <c r="D43" s="73"/>
      <c r="E43" s="73"/>
      <c r="F43" s="112"/>
    </row>
    <row r="44" spans="1:8" ht="63" x14ac:dyDescent="0.25">
      <c r="A44" s="9">
        <v>22</v>
      </c>
      <c r="B44" s="13" t="s">
        <v>189</v>
      </c>
      <c r="C44" s="11">
        <v>0.74</v>
      </c>
      <c r="D44" s="4" t="s">
        <v>85</v>
      </c>
      <c r="E44" s="4" t="s">
        <v>15</v>
      </c>
      <c r="F44" s="113">
        <v>3339.11</v>
      </c>
    </row>
    <row r="45" spans="1:8" ht="47.25" x14ac:dyDescent="0.25">
      <c r="A45" s="9">
        <v>23</v>
      </c>
      <c r="B45" s="13" t="s">
        <v>190</v>
      </c>
      <c r="C45" s="11">
        <v>0.81</v>
      </c>
      <c r="D45" s="4" t="s">
        <v>85</v>
      </c>
      <c r="E45" s="4" t="s">
        <v>15</v>
      </c>
      <c r="F45" s="110">
        <f>C45*3000</f>
        <v>2430</v>
      </c>
    </row>
    <row r="46" spans="1:8" ht="63" x14ac:dyDescent="0.25">
      <c r="A46" s="9">
        <v>24</v>
      </c>
      <c r="B46" s="200" t="s">
        <v>191</v>
      </c>
      <c r="C46" s="11">
        <v>0.60899999999999999</v>
      </c>
      <c r="D46" s="4" t="s">
        <v>85</v>
      </c>
      <c r="E46" s="4" t="s">
        <v>15</v>
      </c>
      <c r="F46" s="110">
        <f>C46*3000</f>
        <v>1827</v>
      </c>
    </row>
    <row r="47" spans="1:8" ht="63" x14ac:dyDescent="0.25">
      <c r="A47" s="9">
        <v>25</v>
      </c>
      <c r="B47" s="200" t="s">
        <v>192</v>
      </c>
      <c r="C47" s="11">
        <v>1.26</v>
      </c>
      <c r="D47" s="4" t="s">
        <v>85</v>
      </c>
      <c r="E47" s="4" t="s">
        <v>15</v>
      </c>
      <c r="F47" s="110">
        <f>C47*3000</f>
        <v>3780</v>
      </c>
    </row>
    <row r="48" spans="1:8" ht="63" x14ac:dyDescent="0.25">
      <c r="A48" s="9">
        <v>26</v>
      </c>
      <c r="B48" s="200" t="s">
        <v>193</v>
      </c>
      <c r="C48" s="11">
        <v>1.5149999999999999</v>
      </c>
      <c r="D48" s="4" t="s">
        <v>85</v>
      </c>
      <c r="E48" s="4" t="s">
        <v>15</v>
      </c>
      <c r="F48" s="110">
        <f>C48*3000</f>
        <v>4545</v>
      </c>
    </row>
    <row r="49" spans="1:8" x14ac:dyDescent="0.25">
      <c r="A49" s="9"/>
      <c r="B49" s="81" t="s">
        <v>9</v>
      </c>
      <c r="C49" s="68">
        <f>C44+C45+C46+C47+C48</f>
        <v>4.9340000000000002</v>
      </c>
      <c r="D49" s="4"/>
      <c r="E49" s="4"/>
      <c r="F49" s="114">
        <f>F44+F45+F46+F47+F48</f>
        <v>15921.11</v>
      </c>
    </row>
    <row r="50" spans="1:8" x14ac:dyDescent="0.25">
      <c r="A50" s="9"/>
      <c r="B50" s="70" t="s">
        <v>194</v>
      </c>
      <c r="C50" s="68"/>
      <c r="D50" s="4"/>
      <c r="E50" s="4"/>
      <c r="F50" s="114"/>
      <c r="H50" s="88"/>
    </row>
    <row r="51" spans="1:8" ht="60" customHeight="1" x14ac:dyDescent="0.25">
      <c r="A51" s="9">
        <v>27</v>
      </c>
      <c r="B51" s="80" t="s">
        <v>195</v>
      </c>
      <c r="C51" s="11">
        <v>1</v>
      </c>
      <c r="D51" s="4" t="s">
        <v>87</v>
      </c>
      <c r="E51" s="4" t="s">
        <v>15</v>
      </c>
      <c r="F51" s="113">
        <v>1015.82</v>
      </c>
      <c r="G51" s="87"/>
      <c r="H51" s="88"/>
    </row>
    <row r="52" spans="1:8" ht="61.5" customHeight="1" x14ac:dyDescent="0.25">
      <c r="A52" s="9">
        <v>28</v>
      </c>
      <c r="B52" s="13" t="s">
        <v>196</v>
      </c>
      <c r="C52" s="11">
        <v>1.5</v>
      </c>
      <c r="D52" s="4" t="s">
        <v>87</v>
      </c>
      <c r="E52" s="4" t="s">
        <v>15</v>
      </c>
      <c r="F52" s="113">
        <v>4882.78</v>
      </c>
      <c r="G52" s="87"/>
      <c r="H52" s="88"/>
    </row>
    <row r="53" spans="1:8" ht="61.5" customHeight="1" x14ac:dyDescent="0.25">
      <c r="A53" s="9">
        <v>29</v>
      </c>
      <c r="B53" s="13" t="s">
        <v>197</v>
      </c>
      <c r="C53" s="11">
        <v>1.67</v>
      </c>
      <c r="D53" s="4" t="s">
        <v>87</v>
      </c>
      <c r="E53" s="4" t="s">
        <v>15</v>
      </c>
      <c r="F53" s="113">
        <v>3933.37</v>
      </c>
      <c r="G53" s="87"/>
      <c r="H53" s="88"/>
    </row>
    <row r="54" spans="1:8" ht="67.150000000000006" customHeight="1" x14ac:dyDescent="0.25">
      <c r="A54" s="9">
        <v>30</v>
      </c>
      <c r="B54" s="201" t="s">
        <v>198</v>
      </c>
      <c r="C54" s="11">
        <v>1.44</v>
      </c>
      <c r="D54" s="4" t="s">
        <v>87</v>
      </c>
      <c r="E54" s="4" t="s">
        <v>15</v>
      </c>
      <c r="F54" s="110">
        <f>C54*3000</f>
        <v>4320</v>
      </c>
      <c r="G54" s="87"/>
      <c r="H54" s="88"/>
    </row>
    <row r="55" spans="1:8" x14ac:dyDescent="0.25">
      <c r="A55" s="9"/>
      <c r="B55" s="81" t="s">
        <v>9</v>
      </c>
      <c r="C55" s="72">
        <f>C51+C52+C54+C53</f>
        <v>5.61</v>
      </c>
      <c r="D55" s="4"/>
      <c r="E55" s="4"/>
      <c r="F55" s="111">
        <f>F51+F52+F54+F53</f>
        <v>14151.97</v>
      </c>
      <c r="G55" s="87"/>
      <c r="H55" s="88"/>
    </row>
    <row r="56" spans="1:8" s="121" customFormat="1" hidden="1" x14ac:dyDescent="0.25">
      <c r="A56" s="115"/>
      <c r="B56" s="116"/>
      <c r="C56" s="117"/>
      <c r="D56" s="118"/>
      <c r="E56" s="118"/>
      <c r="F56" s="202"/>
      <c r="G56" s="119"/>
      <c r="H56" s="120"/>
    </row>
    <row r="57" spans="1:8" s="121" customFormat="1" hidden="1" x14ac:dyDescent="0.25">
      <c r="A57" s="115"/>
      <c r="B57" s="116"/>
      <c r="C57" s="117"/>
      <c r="D57" s="118"/>
      <c r="E57" s="118"/>
      <c r="F57" s="202"/>
      <c r="G57" s="119"/>
      <c r="H57" s="120"/>
    </row>
    <row r="58" spans="1:8" s="121" customFormat="1" hidden="1" x14ac:dyDescent="0.25">
      <c r="A58" s="115"/>
      <c r="B58" s="116"/>
      <c r="C58" s="117"/>
      <c r="D58" s="118"/>
      <c r="E58" s="118"/>
      <c r="F58" s="202"/>
      <c r="G58" s="119"/>
      <c r="H58" s="120"/>
    </row>
    <row r="59" spans="1:8" hidden="1" x14ac:dyDescent="0.25">
      <c r="A59" s="115"/>
      <c r="B59" s="116"/>
      <c r="C59" s="117"/>
      <c r="D59" s="118"/>
      <c r="E59" s="118"/>
      <c r="F59" s="202"/>
      <c r="G59" s="87"/>
      <c r="H59" s="88"/>
    </row>
    <row r="60" spans="1:8" x14ac:dyDescent="0.25">
      <c r="A60" s="9"/>
      <c r="B60" s="81" t="s">
        <v>199</v>
      </c>
      <c r="C60" s="68"/>
      <c r="D60" s="4"/>
      <c r="E60" s="4"/>
      <c r="F60" s="111"/>
      <c r="H60" s="88"/>
    </row>
    <row r="61" spans="1:8" ht="78.75" x14ac:dyDescent="0.25">
      <c r="A61" s="9">
        <v>31</v>
      </c>
      <c r="B61" s="13" t="s">
        <v>200</v>
      </c>
      <c r="C61" s="11">
        <v>3.335</v>
      </c>
      <c r="D61" s="4" t="s">
        <v>87</v>
      </c>
      <c r="E61" s="4" t="s">
        <v>15</v>
      </c>
      <c r="F61" s="172">
        <f>C61*3000</f>
        <v>10005</v>
      </c>
      <c r="G61" s="158"/>
      <c r="H61" s="160"/>
    </row>
    <row r="62" spans="1:8" x14ac:dyDescent="0.25">
      <c r="A62" s="9"/>
      <c r="B62" s="81" t="s">
        <v>9</v>
      </c>
      <c r="C62" s="68">
        <f>C61</f>
        <v>3.335</v>
      </c>
      <c r="D62" s="4"/>
      <c r="E62" s="4"/>
      <c r="F62" s="114">
        <f>F61</f>
        <v>10005</v>
      </c>
      <c r="G62" s="87"/>
      <c r="H62" s="88"/>
    </row>
    <row r="63" spans="1:8" x14ac:dyDescent="0.25">
      <c r="A63" s="73"/>
      <c r="B63" s="79" t="s">
        <v>17</v>
      </c>
      <c r="C63" s="74"/>
      <c r="D63" s="73"/>
      <c r="E63" s="73"/>
      <c r="F63" s="112"/>
      <c r="G63" s="87"/>
      <c r="H63" s="88"/>
    </row>
    <row r="64" spans="1:8" ht="63" x14ac:dyDescent="0.25">
      <c r="A64" s="153">
        <v>32</v>
      </c>
      <c r="B64" s="80" t="s">
        <v>201</v>
      </c>
      <c r="C64" s="173">
        <v>1.81</v>
      </c>
      <c r="D64" s="153" t="s">
        <v>87</v>
      </c>
      <c r="E64" s="153" t="s">
        <v>15</v>
      </c>
      <c r="F64" s="110">
        <f>C64*3000</f>
        <v>5430</v>
      </c>
      <c r="G64" s="87"/>
      <c r="H64" s="88"/>
    </row>
    <row r="65" spans="1:8" ht="78.75" x14ac:dyDescent="0.25">
      <c r="A65" s="153">
        <v>33</v>
      </c>
      <c r="B65" s="80" t="s">
        <v>202</v>
      </c>
      <c r="C65" s="173">
        <v>3.6949999999999998</v>
      </c>
      <c r="D65" s="153" t="s">
        <v>87</v>
      </c>
      <c r="E65" s="153" t="s">
        <v>15</v>
      </c>
      <c r="F65" s="110">
        <v>9741.2000000000007</v>
      </c>
      <c r="G65" s="87"/>
      <c r="H65" s="88"/>
    </row>
    <row r="66" spans="1:8" ht="63" x14ac:dyDescent="0.25">
      <c r="A66" s="153">
        <v>34</v>
      </c>
      <c r="B66" s="80" t="s">
        <v>203</v>
      </c>
      <c r="C66" s="173">
        <v>0.45</v>
      </c>
      <c r="D66" s="153" t="s">
        <v>65</v>
      </c>
      <c r="E66" s="153" t="s">
        <v>15</v>
      </c>
      <c r="F66" s="110">
        <v>3781.38</v>
      </c>
      <c r="G66" s="87"/>
      <c r="H66" s="88"/>
    </row>
    <row r="67" spans="1:8" ht="78.75" x14ac:dyDescent="0.25">
      <c r="A67" s="153">
        <v>35</v>
      </c>
      <c r="B67" s="80" t="s">
        <v>204</v>
      </c>
      <c r="C67" s="173">
        <v>0.54700000000000004</v>
      </c>
      <c r="D67" s="153" t="s">
        <v>65</v>
      </c>
      <c r="E67" s="153" t="s">
        <v>15</v>
      </c>
      <c r="F67" s="110">
        <f>C67*3000</f>
        <v>1641</v>
      </c>
      <c r="G67" s="87"/>
      <c r="H67" s="88"/>
    </row>
    <row r="68" spans="1:8" x14ac:dyDescent="0.25">
      <c r="A68" s="9"/>
      <c r="B68" s="81" t="s">
        <v>9</v>
      </c>
      <c r="C68" s="68">
        <f>C64+C65+C66+C67</f>
        <v>6.5019999999999998</v>
      </c>
      <c r="D68" s="4"/>
      <c r="E68" s="4"/>
      <c r="F68" s="111">
        <f>F64+F65+F66+F67</f>
        <v>20593.580000000002</v>
      </c>
      <c r="G68" s="87"/>
      <c r="H68" s="88"/>
    </row>
    <row r="69" spans="1:8" x14ac:dyDescent="0.25">
      <c r="A69" s="73"/>
      <c r="B69" s="79" t="s">
        <v>19</v>
      </c>
      <c r="C69" s="74"/>
      <c r="D69" s="73"/>
      <c r="E69" s="73"/>
      <c r="F69" s="112"/>
      <c r="H69" s="88"/>
    </row>
    <row r="70" spans="1:8" ht="63.6" customHeight="1" x14ac:dyDescent="0.25">
      <c r="A70" s="9">
        <v>36</v>
      </c>
      <c r="B70" s="13" t="s">
        <v>205</v>
      </c>
      <c r="C70" s="11">
        <v>1.1299999999999999</v>
      </c>
      <c r="D70" s="153" t="s">
        <v>8</v>
      </c>
      <c r="E70" s="153" t="s">
        <v>15</v>
      </c>
      <c r="F70" s="113">
        <v>4747.78</v>
      </c>
      <c r="G70" s="87"/>
      <c r="H70" s="88"/>
    </row>
    <row r="71" spans="1:8" ht="73.900000000000006" customHeight="1" x14ac:dyDescent="0.25">
      <c r="A71" s="9">
        <v>37</v>
      </c>
      <c r="B71" s="13" t="s">
        <v>206</v>
      </c>
      <c r="C71" s="11">
        <v>0.97</v>
      </c>
      <c r="D71" s="153" t="s">
        <v>8</v>
      </c>
      <c r="E71" s="153" t="s">
        <v>15</v>
      </c>
      <c r="F71" s="113">
        <v>2740.51</v>
      </c>
      <c r="G71" s="87"/>
      <c r="H71" s="88"/>
    </row>
    <row r="72" spans="1:8" ht="73.900000000000006" customHeight="1" x14ac:dyDescent="0.25">
      <c r="A72" s="9">
        <v>38</v>
      </c>
      <c r="B72" s="13" t="s">
        <v>207</v>
      </c>
      <c r="C72" s="11">
        <v>0.71499999999999997</v>
      </c>
      <c r="D72" s="153" t="s">
        <v>8</v>
      </c>
      <c r="E72" s="153" t="s">
        <v>15</v>
      </c>
      <c r="F72" s="113">
        <v>2233.66</v>
      </c>
      <c r="G72" s="87"/>
      <c r="H72" s="88"/>
    </row>
    <row r="73" spans="1:8" x14ac:dyDescent="0.25">
      <c r="A73" s="9"/>
      <c r="B73" s="81" t="s">
        <v>9</v>
      </c>
      <c r="C73" s="68">
        <f>C70+C71+C72</f>
        <v>2.8149999999999999</v>
      </c>
      <c r="D73" s="4"/>
      <c r="E73" s="4"/>
      <c r="F73" s="111">
        <f>F70+F71+F72</f>
        <v>9721.9500000000007</v>
      </c>
      <c r="G73" s="87"/>
      <c r="H73" s="88"/>
    </row>
    <row r="74" spans="1:8" x14ac:dyDescent="0.25">
      <c r="A74" s="9"/>
      <c r="B74" s="71"/>
      <c r="C74" s="11"/>
      <c r="D74" s="4"/>
      <c r="E74" s="4"/>
      <c r="F74" s="110"/>
      <c r="G74" s="164"/>
    </row>
    <row r="75" spans="1:8" x14ac:dyDescent="0.25">
      <c r="A75" s="14"/>
      <c r="B75" s="15" t="s">
        <v>88</v>
      </c>
      <c r="C75" s="12">
        <f>C14+C20+C23+C29+C36+C42+C49+C55+C62+C68+C73</f>
        <v>63.594999999999999</v>
      </c>
      <c r="D75" s="199"/>
      <c r="E75" s="199"/>
      <c r="F75" s="114">
        <f>F14+F20+F23+F29+F36+F42+F49+F55+F62+F68+F73</f>
        <v>192362.14</v>
      </c>
    </row>
    <row r="76" spans="1:8" x14ac:dyDescent="0.25">
      <c r="A76" s="83"/>
      <c r="B76" s="83"/>
      <c r="C76" s="83"/>
      <c r="D76" s="83"/>
      <c r="E76" s="83"/>
      <c r="F76" s="85"/>
    </row>
    <row r="77" spans="1:8" x14ac:dyDescent="0.25">
      <c r="F77" s="87"/>
    </row>
    <row r="78" spans="1:8" x14ac:dyDescent="0.25">
      <c r="F78" s="87"/>
    </row>
    <row r="79" spans="1:8" x14ac:dyDescent="0.25">
      <c r="F79" s="87"/>
    </row>
    <row r="80" spans="1:8" x14ac:dyDescent="0.25">
      <c r="F80" s="87"/>
    </row>
    <row r="82" spans="6:6" x14ac:dyDescent="0.25">
      <c r="F82" s="87"/>
    </row>
    <row r="83" spans="6:6" x14ac:dyDescent="0.25">
      <c r="F83" s="87"/>
    </row>
  </sheetData>
  <mergeCells count="10">
    <mergeCell ref="G8:G9"/>
    <mergeCell ref="H8:H9"/>
    <mergeCell ref="I8:I9"/>
    <mergeCell ref="A3:F5"/>
    <mergeCell ref="A6:F6"/>
    <mergeCell ref="A8:A9"/>
    <mergeCell ref="B8:B9"/>
    <mergeCell ref="C8:C9"/>
    <mergeCell ref="D8:E8"/>
    <mergeCell ref="F8:F9"/>
  </mergeCells>
  <pageMargins left="0.70866141732283472" right="0.70866141732283472" top="0.74803149606299213" bottom="1.217083333333333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topLeftCell="A55" zoomScaleNormal="100" zoomScaleSheetLayoutView="100" workbookViewId="0">
      <selection activeCell="F61" sqref="F61"/>
    </sheetView>
  </sheetViews>
  <sheetFormatPr defaultColWidth="9.140625" defaultRowHeight="15" x14ac:dyDescent="0.25"/>
  <cols>
    <col min="1" max="1" width="9.140625" style="1"/>
    <col min="2" max="2" width="60.140625" style="1" customWidth="1"/>
    <col min="3" max="3" width="15.42578125" style="1" customWidth="1"/>
    <col min="4" max="4" width="13.85546875" style="1" customWidth="1"/>
    <col min="5" max="5" width="13.7109375" style="1" customWidth="1"/>
    <col min="6" max="6" width="13.42578125" style="1" customWidth="1"/>
    <col min="7" max="7" width="16" style="18" customWidth="1"/>
    <col min="8" max="8" width="7.7109375" style="1" customWidth="1"/>
    <col min="9" max="9" width="0.140625" style="1" customWidth="1"/>
    <col min="10" max="10" width="16.28515625" style="18" customWidth="1"/>
    <col min="11" max="11" width="5.7109375" style="1" customWidth="1"/>
    <col min="12" max="16384" width="9.140625" style="1"/>
  </cols>
  <sheetData>
    <row r="1" spans="1:11" ht="15.75" x14ac:dyDescent="0.25">
      <c r="G1" s="20" t="s">
        <v>32</v>
      </c>
      <c r="J1" s="20"/>
    </row>
    <row r="2" spans="1:11" ht="66" customHeight="1" x14ac:dyDescent="0.25">
      <c r="A2" s="207" t="s">
        <v>100</v>
      </c>
      <c r="B2" s="207"/>
      <c r="C2" s="207"/>
      <c r="D2" s="207"/>
      <c r="E2" s="207"/>
      <c r="F2" s="207"/>
      <c r="G2" s="207"/>
      <c r="J2" s="1"/>
    </row>
    <row r="3" spans="1:11" ht="22.9" customHeight="1" x14ac:dyDescent="0.25">
      <c r="A3" s="210" t="s">
        <v>33</v>
      </c>
      <c r="B3" s="210"/>
      <c r="C3" s="210"/>
      <c r="D3" s="210"/>
      <c r="E3" s="210"/>
      <c r="F3" s="210"/>
      <c r="G3" s="210"/>
      <c r="J3" s="1"/>
    </row>
    <row r="4" spans="1:11" ht="15.75" customHeight="1" x14ac:dyDescent="0.25">
      <c r="A4" s="208" t="s">
        <v>0</v>
      </c>
      <c r="B4" s="208" t="s">
        <v>1</v>
      </c>
      <c r="C4" s="208" t="s">
        <v>2</v>
      </c>
      <c r="D4" s="222" t="s">
        <v>57</v>
      </c>
      <c r="E4" s="208" t="s">
        <v>3</v>
      </c>
      <c r="F4" s="208"/>
      <c r="G4" s="209" t="s">
        <v>24</v>
      </c>
      <c r="J4" s="209" t="s">
        <v>56</v>
      </c>
    </row>
    <row r="5" spans="1:11" ht="15.75" x14ac:dyDescent="0.25">
      <c r="A5" s="208"/>
      <c r="B5" s="208"/>
      <c r="C5" s="208"/>
      <c r="D5" s="223"/>
      <c r="E5" s="122" t="s">
        <v>4</v>
      </c>
      <c r="F5" s="122" t="s">
        <v>5</v>
      </c>
      <c r="G5" s="209"/>
      <c r="J5" s="209"/>
    </row>
    <row r="6" spans="1:11" ht="31.5" customHeight="1" x14ac:dyDescent="0.25">
      <c r="A6" s="219" t="s">
        <v>30</v>
      </c>
      <c r="B6" s="220"/>
      <c r="C6" s="220"/>
      <c r="D6" s="220"/>
      <c r="E6" s="220"/>
      <c r="F6" s="220"/>
      <c r="G6" s="221"/>
      <c r="J6" s="1"/>
    </row>
    <row r="7" spans="1:11" ht="15.75" x14ac:dyDescent="0.25">
      <c r="A7" s="4"/>
      <c r="B7" s="122"/>
      <c r="C7" s="4"/>
      <c r="D7" s="4"/>
      <c r="E7" s="4"/>
      <c r="F7" s="4"/>
      <c r="G7" s="10"/>
      <c r="H7" s="19"/>
      <c r="J7" s="19"/>
    </row>
    <row r="8" spans="1:11" ht="15.75" x14ac:dyDescent="0.25">
      <c r="A8" s="4"/>
      <c r="B8" s="95" t="s">
        <v>93</v>
      </c>
      <c r="C8" s="122"/>
      <c r="D8" s="122"/>
      <c r="E8" s="4"/>
      <c r="F8" s="4"/>
      <c r="G8" s="5"/>
      <c r="H8" s="5"/>
      <c r="J8" s="5"/>
    </row>
    <row r="9" spans="1:11" ht="41.25" customHeight="1" x14ac:dyDescent="0.25">
      <c r="A9" s="9">
        <v>1</v>
      </c>
      <c r="B9" s="138" t="s">
        <v>126</v>
      </c>
      <c r="C9" s="185">
        <v>4.2300000000000004</v>
      </c>
      <c r="D9" s="129" t="s">
        <v>58</v>
      </c>
      <c r="E9" s="11" t="s">
        <v>7</v>
      </c>
      <c r="F9" s="9" t="s">
        <v>68</v>
      </c>
      <c r="G9" s="158">
        <v>52278.6</v>
      </c>
      <c r="H9" s="5"/>
      <c r="J9" s="113" t="s">
        <v>124</v>
      </c>
    </row>
    <row r="10" spans="1:11" ht="15.75" x14ac:dyDescent="0.25">
      <c r="A10" s="149"/>
      <c r="B10" s="125" t="s">
        <v>9</v>
      </c>
      <c r="C10" s="12">
        <f>SUM(C9:C9)</f>
        <v>4.2300000000000004</v>
      </c>
      <c r="D10" s="12"/>
      <c r="E10" s="4"/>
      <c r="F10" s="9"/>
      <c r="G10" s="155">
        <f>SUM(G9:G9)</f>
        <v>52278.6</v>
      </c>
      <c r="H10" s="123"/>
      <c r="J10" s="123"/>
    </row>
    <row r="11" spans="1:11" ht="15.75" x14ac:dyDescent="0.25">
      <c r="A11" s="9"/>
      <c r="B11" s="125" t="s">
        <v>20</v>
      </c>
      <c r="C11" s="125"/>
      <c r="D11" s="125"/>
      <c r="E11" s="4"/>
      <c r="F11" s="9"/>
      <c r="G11" s="5"/>
      <c r="H11" s="5"/>
      <c r="J11" s="5"/>
      <c r="K11" s="18"/>
    </row>
    <row r="12" spans="1:11" ht="34.9" customHeight="1" x14ac:dyDescent="0.25">
      <c r="A12" s="9">
        <v>2</v>
      </c>
      <c r="B12" s="138" t="s">
        <v>127</v>
      </c>
      <c r="C12" s="11">
        <v>4.4779999999999998</v>
      </c>
      <c r="D12" s="11" t="s">
        <v>58</v>
      </c>
      <c r="E12" s="11" t="s">
        <v>7</v>
      </c>
      <c r="F12" s="9" t="s">
        <v>68</v>
      </c>
      <c r="G12" s="113">
        <v>55343.6</v>
      </c>
      <c r="H12" s="5"/>
      <c r="J12" s="5" t="s">
        <v>101</v>
      </c>
    </row>
    <row r="13" spans="1:11" ht="15.75" x14ac:dyDescent="0.25">
      <c r="A13" s="149"/>
      <c r="B13" s="128" t="s">
        <v>9</v>
      </c>
      <c r="C13" s="12">
        <f>SUM(C12:C12)</f>
        <v>4.4779999999999998</v>
      </c>
      <c r="D13" s="129"/>
      <c r="E13" s="4"/>
      <c r="F13" s="9"/>
      <c r="G13" s="155">
        <f>SUM(G12:G12)</f>
        <v>55343.6</v>
      </c>
      <c r="H13" s="127"/>
      <c r="J13" s="127"/>
    </row>
    <row r="14" spans="1:11" ht="15.75" x14ac:dyDescent="0.25">
      <c r="A14" s="9"/>
      <c r="B14" s="125" t="s">
        <v>10</v>
      </c>
      <c r="C14" s="125"/>
      <c r="D14" s="125"/>
      <c r="E14" s="4"/>
      <c r="F14" s="9"/>
      <c r="G14" s="5"/>
      <c r="H14" s="5"/>
      <c r="J14" s="5"/>
    </row>
    <row r="15" spans="1:11" ht="47.25" x14ac:dyDescent="0.25">
      <c r="A15" s="9">
        <v>3</v>
      </c>
      <c r="B15" s="94" t="s">
        <v>128</v>
      </c>
      <c r="C15" s="130">
        <v>4.375</v>
      </c>
      <c r="D15" s="130" t="s">
        <v>58</v>
      </c>
      <c r="E15" s="11" t="s">
        <v>7</v>
      </c>
      <c r="F15" s="9" t="s">
        <v>68</v>
      </c>
      <c r="G15" s="113">
        <v>54070.6</v>
      </c>
      <c r="H15" s="5"/>
      <c r="J15" s="5" t="s">
        <v>102</v>
      </c>
    </row>
    <row r="16" spans="1:11" ht="49.15" customHeight="1" x14ac:dyDescent="0.25">
      <c r="A16" s="9">
        <v>4</v>
      </c>
      <c r="B16" s="94" t="s">
        <v>125</v>
      </c>
      <c r="C16" s="186">
        <v>4.2300000000000004</v>
      </c>
      <c r="D16" s="130" t="s">
        <v>58</v>
      </c>
      <c r="E16" s="11" t="s">
        <v>7</v>
      </c>
      <c r="F16" s="9" t="s">
        <v>68</v>
      </c>
      <c r="G16" s="113">
        <v>52278.6</v>
      </c>
      <c r="H16" s="5"/>
      <c r="J16" s="5" t="s">
        <v>103</v>
      </c>
    </row>
    <row r="17" spans="1:10" ht="15.75" x14ac:dyDescent="0.25">
      <c r="A17" s="149"/>
      <c r="B17" s="128" t="s">
        <v>9</v>
      </c>
      <c r="C17" s="12">
        <f>SUM(C15:C16)</f>
        <v>8.6050000000000004</v>
      </c>
      <c r="D17" s="129"/>
      <c r="E17" s="4"/>
      <c r="F17" s="9"/>
      <c r="G17" s="155">
        <f>SUM(G15:G16)</f>
        <v>106349.2</v>
      </c>
      <c r="H17" s="127"/>
      <c r="J17" s="127"/>
    </row>
    <row r="18" spans="1:10" ht="15.75" x14ac:dyDescent="0.25">
      <c r="A18" s="9"/>
      <c r="B18" s="95" t="s">
        <v>12</v>
      </c>
      <c r="C18" s="125"/>
      <c r="D18" s="125"/>
      <c r="E18" s="4"/>
      <c r="F18" s="9"/>
      <c r="G18" s="5"/>
      <c r="H18" s="5"/>
      <c r="J18" s="5"/>
    </row>
    <row r="19" spans="1:10" ht="31.5" x14ac:dyDescent="0.25">
      <c r="A19" s="9">
        <v>5</v>
      </c>
      <c r="B19" s="138" t="s">
        <v>129</v>
      </c>
      <c r="C19" s="11">
        <v>6.3289999999999997</v>
      </c>
      <c r="D19" s="11" t="s">
        <v>58</v>
      </c>
      <c r="E19" s="11" t="s">
        <v>7</v>
      </c>
      <c r="F19" s="9" t="s">
        <v>68</v>
      </c>
      <c r="G19" s="188">
        <v>78220.100000000006</v>
      </c>
      <c r="H19" s="5"/>
      <c r="J19" s="5" t="s">
        <v>104</v>
      </c>
    </row>
    <row r="20" spans="1:10" ht="15.75" x14ac:dyDescent="0.25">
      <c r="A20" s="9"/>
      <c r="B20" s="95" t="s">
        <v>9</v>
      </c>
      <c r="C20" s="131">
        <f>SUM(C19:C19)</f>
        <v>6.3289999999999997</v>
      </c>
      <c r="D20" s="131"/>
      <c r="E20" s="4"/>
      <c r="F20" s="9"/>
      <c r="G20" s="155">
        <f>SUM(G19:G19)</f>
        <v>78220.100000000006</v>
      </c>
      <c r="H20" s="127"/>
      <c r="J20" s="127"/>
    </row>
    <row r="21" spans="1:10" ht="15.75" x14ac:dyDescent="0.25">
      <c r="A21" s="9"/>
      <c r="B21" s="95" t="s">
        <v>94</v>
      </c>
      <c r="C21" s="125"/>
      <c r="D21" s="125"/>
      <c r="E21" s="4"/>
      <c r="F21" s="9"/>
      <c r="G21" s="5"/>
      <c r="H21" s="5"/>
      <c r="J21" s="5"/>
    </row>
    <row r="22" spans="1:10" ht="31.5" x14ac:dyDescent="0.25">
      <c r="A22" s="9">
        <v>6</v>
      </c>
      <c r="B22" s="94" t="s">
        <v>130</v>
      </c>
      <c r="C22" s="11">
        <v>6.7519999999999998</v>
      </c>
      <c r="D22" s="67" t="s">
        <v>59</v>
      </c>
      <c r="E22" s="11" t="s">
        <v>7</v>
      </c>
      <c r="F22" s="9" t="s">
        <v>68</v>
      </c>
      <c r="G22" s="188">
        <v>83448</v>
      </c>
      <c r="H22" s="5"/>
      <c r="J22" s="5" t="s">
        <v>105</v>
      </c>
    </row>
    <row r="23" spans="1:10" ht="15.75" x14ac:dyDescent="0.25">
      <c r="A23" s="9"/>
      <c r="B23" s="95" t="s">
        <v>9</v>
      </c>
      <c r="C23" s="131">
        <f>SUM(C22:C22)</f>
        <v>6.7519999999999998</v>
      </c>
      <c r="D23" s="131"/>
      <c r="E23" s="4"/>
      <c r="F23" s="9"/>
      <c r="G23" s="155">
        <f>SUM(G22:G22)</f>
        <v>83448</v>
      </c>
      <c r="H23" s="123"/>
      <c r="J23" s="123"/>
    </row>
    <row r="24" spans="1:10" ht="15.75" x14ac:dyDescent="0.25">
      <c r="A24" s="9"/>
      <c r="B24" s="95" t="s">
        <v>14</v>
      </c>
      <c r="C24" s="125"/>
      <c r="D24" s="125"/>
      <c r="E24" s="4"/>
      <c r="F24" s="9"/>
      <c r="G24" s="5"/>
      <c r="H24" s="5"/>
      <c r="J24" s="5"/>
    </row>
    <row r="25" spans="1:10" ht="31.5" x14ac:dyDescent="0.25">
      <c r="A25" s="9">
        <v>7</v>
      </c>
      <c r="B25" s="138" t="s">
        <v>131</v>
      </c>
      <c r="C25" s="11">
        <v>8.81</v>
      </c>
      <c r="D25" s="11" t="s">
        <v>58</v>
      </c>
      <c r="E25" s="11" t="s">
        <v>7</v>
      </c>
      <c r="F25" s="9" t="s">
        <v>68</v>
      </c>
      <c r="G25" s="113">
        <v>108882.8</v>
      </c>
      <c r="H25" s="5"/>
      <c r="J25" s="5" t="s">
        <v>106</v>
      </c>
    </row>
    <row r="26" spans="1:10" ht="15.75" x14ac:dyDescent="0.25">
      <c r="A26" s="9"/>
      <c r="B26" s="95" t="s">
        <v>9</v>
      </c>
      <c r="C26" s="131">
        <f>SUM(C25:C25)</f>
        <v>8.81</v>
      </c>
      <c r="D26" s="131"/>
      <c r="E26" s="4"/>
      <c r="F26" s="9"/>
      <c r="G26" s="155">
        <f>SUM(G25:G25)</f>
        <v>108882.8</v>
      </c>
      <c r="H26" s="123"/>
      <c r="J26" s="123"/>
    </row>
    <row r="27" spans="1:10" ht="15.75" x14ac:dyDescent="0.25">
      <c r="A27" s="9"/>
      <c r="B27" s="125" t="s">
        <v>54</v>
      </c>
      <c r="C27" s="125"/>
      <c r="D27" s="125"/>
      <c r="E27" s="4"/>
      <c r="F27" s="9"/>
      <c r="G27" s="5"/>
      <c r="H27" s="5"/>
      <c r="J27" s="5"/>
    </row>
    <row r="28" spans="1:10" ht="47.25" x14ac:dyDescent="0.25">
      <c r="A28" s="9">
        <v>8</v>
      </c>
      <c r="B28" s="94" t="s">
        <v>132</v>
      </c>
      <c r="C28" s="11">
        <v>1.9</v>
      </c>
      <c r="D28" s="67" t="s">
        <v>59</v>
      </c>
      <c r="E28" s="11" t="s">
        <v>7</v>
      </c>
      <c r="F28" s="9" t="s">
        <v>68</v>
      </c>
      <c r="G28" s="158">
        <v>23482.1</v>
      </c>
      <c r="H28" s="5"/>
      <c r="J28" s="5" t="s">
        <v>107</v>
      </c>
    </row>
    <row r="29" spans="1:10" ht="15.75" x14ac:dyDescent="0.25">
      <c r="A29" s="9"/>
      <c r="B29" s="95" t="s">
        <v>9</v>
      </c>
      <c r="C29" s="131">
        <f>SUM(C28:C28)</f>
        <v>1.9</v>
      </c>
      <c r="D29" s="131"/>
      <c r="E29" s="4"/>
      <c r="F29" s="9"/>
      <c r="G29" s="155">
        <f>SUM(G28:G28)</f>
        <v>23482.1</v>
      </c>
      <c r="H29" s="127"/>
      <c r="J29" s="127"/>
    </row>
    <row r="30" spans="1:10" ht="15.75" x14ac:dyDescent="0.25">
      <c r="A30" s="9"/>
      <c r="B30" s="181" t="s">
        <v>108</v>
      </c>
      <c r="C30" s="131"/>
      <c r="D30" s="131"/>
      <c r="E30" s="4"/>
      <c r="F30" s="9"/>
      <c r="G30" s="155"/>
      <c r="H30" s="180"/>
      <c r="J30" s="180"/>
    </row>
    <row r="31" spans="1:10" ht="54.75" customHeight="1" x14ac:dyDescent="0.25">
      <c r="A31" s="9">
        <v>9</v>
      </c>
      <c r="B31" s="184" t="s">
        <v>133</v>
      </c>
      <c r="C31" s="187">
        <v>6.51</v>
      </c>
      <c r="D31" s="11" t="s">
        <v>58</v>
      </c>
      <c r="E31" s="11" t="s">
        <v>7</v>
      </c>
      <c r="F31" s="9" t="s">
        <v>68</v>
      </c>
      <c r="G31" s="169">
        <v>80457.100000000006</v>
      </c>
      <c r="H31" s="180"/>
      <c r="J31" s="5" t="s">
        <v>109</v>
      </c>
    </row>
    <row r="32" spans="1:10" ht="15.75" x14ac:dyDescent="0.25">
      <c r="A32" s="9"/>
      <c r="B32" s="95" t="s">
        <v>9</v>
      </c>
      <c r="C32" s="131">
        <f>SUM(C31)</f>
        <v>6.51</v>
      </c>
      <c r="D32" s="131"/>
      <c r="E32" s="4"/>
      <c r="F32" s="9"/>
      <c r="G32" s="155">
        <f>SUM(G31)</f>
        <v>80457.100000000006</v>
      </c>
      <c r="H32" s="180"/>
      <c r="J32" s="180"/>
    </row>
    <row r="33" spans="1:10" ht="15.75" x14ac:dyDescent="0.25">
      <c r="A33" s="9"/>
      <c r="B33" s="95" t="s">
        <v>55</v>
      </c>
      <c r="C33" s="122"/>
      <c r="D33" s="122"/>
      <c r="E33" s="4"/>
      <c r="F33" s="9"/>
      <c r="G33" s="5"/>
      <c r="H33" s="5"/>
      <c r="J33" s="5"/>
    </row>
    <row r="34" spans="1:10" ht="47.25" x14ac:dyDescent="0.25">
      <c r="A34" s="9">
        <v>10</v>
      </c>
      <c r="B34" s="94" t="s">
        <v>135</v>
      </c>
      <c r="C34" s="11">
        <v>3.742</v>
      </c>
      <c r="D34" s="67" t="s">
        <v>59</v>
      </c>
      <c r="E34" s="11" t="s">
        <v>7</v>
      </c>
      <c r="F34" s="9" t="s">
        <v>68</v>
      </c>
      <c r="G34" s="113">
        <v>46247.4</v>
      </c>
      <c r="H34" s="5"/>
      <c r="J34" s="5" t="s">
        <v>110</v>
      </c>
    </row>
    <row r="35" spans="1:10" ht="31.5" x14ac:dyDescent="0.25">
      <c r="A35" s="9">
        <v>11</v>
      </c>
      <c r="B35" s="94" t="s">
        <v>111</v>
      </c>
      <c r="C35" s="11">
        <v>3</v>
      </c>
      <c r="D35" s="67" t="s">
        <v>59</v>
      </c>
      <c r="E35" s="11" t="s">
        <v>7</v>
      </c>
      <c r="F35" s="9" t="s">
        <v>68</v>
      </c>
      <c r="G35" s="113">
        <v>37077</v>
      </c>
      <c r="H35" s="5"/>
      <c r="J35" s="5" t="s">
        <v>112</v>
      </c>
    </row>
    <row r="36" spans="1:10" ht="47.25" x14ac:dyDescent="0.25">
      <c r="A36" s="9">
        <v>12</v>
      </c>
      <c r="B36" s="94" t="s">
        <v>134</v>
      </c>
      <c r="C36" s="11">
        <v>1.7</v>
      </c>
      <c r="D36" s="11" t="s">
        <v>58</v>
      </c>
      <c r="E36" s="11" t="s">
        <v>7</v>
      </c>
      <c r="F36" s="9" t="s">
        <v>68</v>
      </c>
      <c r="G36" s="113">
        <v>21010.3</v>
      </c>
      <c r="H36" s="5"/>
      <c r="J36" s="5" t="s">
        <v>113</v>
      </c>
    </row>
    <row r="37" spans="1:10" ht="15.75" x14ac:dyDescent="0.25">
      <c r="A37" s="9"/>
      <c r="B37" s="95" t="s">
        <v>9</v>
      </c>
      <c r="C37" s="131">
        <f>SUM(C34:C36)</f>
        <v>8.4420000000000002</v>
      </c>
      <c r="D37" s="131"/>
      <c r="E37" s="4"/>
      <c r="F37" s="9"/>
      <c r="G37" s="155">
        <f>SUM(G34:G36)</f>
        <v>104334.7</v>
      </c>
      <c r="H37" s="123"/>
      <c r="J37" s="123"/>
    </row>
    <row r="38" spans="1:10" ht="15.75" x14ac:dyDescent="0.25">
      <c r="A38" s="9"/>
      <c r="B38" s="95" t="s">
        <v>95</v>
      </c>
      <c r="C38" s="122"/>
      <c r="D38" s="122"/>
      <c r="E38" s="4"/>
      <c r="F38" s="4"/>
      <c r="G38" s="5"/>
      <c r="H38" s="5"/>
      <c r="J38" s="5"/>
    </row>
    <row r="39" spans="1:10" ht="33.6" customHeight="1" x14ac:dyDescent="0.25">
      <c r="A39" s="9">
        <v>13</v>
      </c>
      <c r="B39" s="94" t="s">
        <v>114</v>
      </c>
      <c r="C39" s="11">
        <v>6.0359999999999996</v>
      </c>
      <c r="D39" s="11" t="s">
        <v>58</v>
      </c>
      <c r="E39" s="11" t="s">
        <v>7</v>
      </c>
      <c r="F39" s="9" t="s">
        <v>68</v>
      </c>
      <c r="G39" s="189">
        <v>74598.899999999994</v>
      </c>
      <c r="H39" s="5"/>
      <c r="J39" s="5" t="s">
        <v>115</v>
      </c>
    </row>
    <row r="40" spans="1:10" ht="15.75" x14ac:dyDescent="0.25">
      <c r="A40" s="9"/>
      <c r="B40" s="95" t="s">
        <v>9</v>
      </c>
      <c r="C40" s="68">
        <f>SUM(C39)</f>
        <v>6.0359999999999996</v>
      </c>
      <c r="D40" s="11"/>
      <c r="E40" s="11"/>
      <c r="F40" s="4"/>
      <c r="G40" s="114">
        <f>SUM(G39)</f>
        <v>74598.899999999994</v>
      </c>
      <c r="H40" s="5"/>
      <c r="J40" s="5"/>
    </row>
    <row r="41" spans="1:10" ht="15.75" x14ac:dyDescent="0.25">
      <c r="A41" s="9"/>
      <c r="B41" s="95" t="s">
        <v>21</v>
      </c>
      <c r="C41" s="68"/>
      <c r="D41" s="11"/>
      <c r="E41" s="11"/>
      <c r="F41" s="4"/>
      <c r="G41" s="114"/>
      <c r="H41" s="5"/>
      <c r="J41" s="5"/>
    </row>
    <row r="42" spans="1:10" ht="31.5" x14ac:dyDescent="0.25">
      <c r="A42" s="9"/>
      <c r="B42" s="94" t="s">
        <v>143</v>
      </c>
      <c r="C42" s="185">
        <v>2.65</v>
      </c>
      <c r="D42" s="67" t="s">
        <v>59</v>
      </c>
      <c r="E42" s="11" t="s">
        <v>7</v>
      </c>
      <c r="F42" s="9" t="s">
        <v>68</v>
      </c>
      <c r="G42" s="113">
        <v>32751.4</v>
      </c>
      <c r="H42" s="5"/>
      <c r="J42" s="5" t="s">
        <v>144</v>
      </c>
    </row>
    <row r="43" spans="1:10" ht="15.75" x14ac:dyDescent="0.25">
      <c r="A43" s="9"/>
      <c r="B43" s="95" t="s">
        <v>9</v>
      </c>
      <c r="C43" s="190">
        <f>C42</f>
        <v>2.65</v>
      </c>
      <c r="D43" s="11"/>
      <c r="E43" s="11"/>
      <c r="F43" s="4"/>
      <c r="G43" s="114">
        <f>G42</f>
        <v>32751.4</v>
      </c>
      <c r="H43" s="5"/>
      <c r="J43" s="5"/>
    </row>
    <row r="44" spans="1:10" ht="15.75" x14ac:dyDescent="0.25">
      <c r="A44" s="9"/>
      <c r="B44" s="122" t="s">
        <v>22</v>
      </c>
      <c r="C44" s="122"/>
      <c r="D44" s="122"/>
      <c r="E44" s="4"/>
      <c r="F44" s="4"/>
      <c r="G44" s="5"/>
      <c r="H44" s="5"/>
      <c r="J44" s="5"/>
    </row>
    <row r="45" spans="1:10" ht="47.25" x14ac:dyDescent="0.25">
      <c r="A45" s="9">
        <v>14</v>
      </c>
      <c r="B45" s="94" t="s">
        <v>139</v>
      </c>
      <c r="C45" s="187">
        <v>11.01</v>
      </c>
      <c r="D45" s="130" t="s">
        <v>69</v>
      </c>
      <c r="E45" s="11" t="s">
        <v>7</v>
      </c>
      <c r="F45" s="9" t="s">
        <v>68</v>
      </c>
      <c r="G45" s="113">
        <v>136072.6</v>
      </c>
      <c r="H45" s="5"/>
      <c r="J45" s="193" t="s">
        <v>149</v>
      </c>
    </row>
    <row r="46" spans="1:10" ht="15.75" x14ac:dyDescent="0.25">
      <c r="A46" s="9"/>
      <c r="B46" s="122" t="s">
        <v>9</v>
      </c>
      <c r="C46" s="191">
        <f>SUM(C45:C45)</f>
        <v>11.01</v>
      </c>
      <c r="D46" s="131"/>
      <c r="E46" s="4"/>
      <c r="F46" s="4"/>
      <c r="G46" s="155">
        <f>SUM(G45:G45)</f>
        <v>136072.6</v>
      </c>
      <c r="H46" s="123"/>
      <c r="J46" s="123"/>
    </row>
    <row r="47" spans="1:10" ht="15.75" x14ac:dyDescent="0.25">
      <c r="A47" s="9"/>
      <c r="B47" s="122" t="s">
        <v>16</v>
      </c>
      <c r="C47" s="122"/>
      <c r="D47" s="122"/>
      <c r="E47" s="4"/>
      <c r="F47" s="4"/>
      <c r="G47" s="5"/>
      <c r="H47" s="5"/>
      <c r="J47" s="5"/>
    </row>
    <row r="48" spans="1:10" ht="63" x14ac:dyDescent="0.25">
      <c r="A48" s="9">
        <v>15</v>
      </c>
      <c r="B48" s="94" t="s">
        <v>140</v>
      </c>
      <c r="C48" s="130">
        <v>2.58</v>
      </c>
      <c r="D48" s="130" t="s">
        <v>58</v>
      </c>
      <c r="E48" s="11" t="s">
        <v>7</v>
      </c>
      <c r="F48" s="9" t="s">
        <v>68</v>
      </c>
      <c r="G48" s="158">
        <v>31886.2</v>
      </c>
      <c r="H48" s="5"/>
      <c r="J48" s="5" t="s">
        <v>116</v>
      </c>
    </row>
    <row r="49" spans="1:10" ht="15.75" x14ac:dyDescent="0.25">
      <c r="A49" s="9"/>
      <c r="B49" s="122" t="s">
        <v>9</v>
      </c>
      <c r="C49" s="131">
        <f>SUM(C48:C48)</f>
        <v>2.58</v>
      </c>
      <c r="D49" s="131"/>
      <c r="E49" s="4"/>
      <c r="F49" s="4"/>
      <c r="G49" s="155">
        <f>SUM(G48:G48)</f>
        <v>31886.2</v>
      </c>
      <c r="H49" s="123"/>
      <c r="J49" s="123"/>
    </row>
    <row r="50" spans="1:10" ht="15.75" x14ac:dyDescent="0.25">
      <c r="A50" s="9"/>
      <c r="B50" s="179" t="s">
        <v>80</v>
      </c>
      <c r="C50" s="131"/>
      <c r="D50" s="131"/>
      <c r="E50" s="4"/>
      <c r="F50" s="4"/>
      <c r="G50" s="155"/>
      <c r="H50" s="180"/>
      <c r="J50" s="180"/>
    </row>
    <row r="51" spans="1:10" ht="63" x14ac:dyDescent="0.25">
      <c r="A51" s="9">
        <v>16</v>
      </c>
      <c r="B51" s="94" t="s">
        <v>141</v>
      </c>
      <c r="C51" s="31">
        <v>7.6</v>
      </c>
      <c r="D51" s="130" t="s">
        <v>58</v>
      </c>
      <c r="E51" s="11" t="s">
        <v>7</v>
      </c>
      <c r="F51" s="9" t="s">
        <v>68</v>
      </c>
      <c r="G51" s="169">
        <v>93928.4</v>
      </c>
      <c r="H51" s="180"/>
      <c r="J51" s="5" t="s">
        <v>117</v>
      </c>
    </row>
    <row r="52" spans="1:10" ht="15.75" x14ac:dyDescent="0.25">
      <c r="A52" s="9"/>
      <c r="B52" s="179" t="s">
        <v>9</v>
      </c>
      <c r="C52" s="131">
        <f>SUM(C51)</f>
        <v>7.6</v>
      </c>
      <c r="D52" s="131"/>
      <c r="E52" s="4"/>
      <c r="F52" s="4"/>
      <c r="G52" s="155">
        <f>SUM(G51)</f>
        <v>93928.4</v>
      </c>
      <c r="H52" s="180"/>
      <c r="J52" s="180"/>
    </row>
    <row r="53" spans="1:10" ht="15.75" x14ac:dyDescent="0.25">
      <c r="A53" s="9"/>
      <c r="B53" s="122" t="s">
        <v>17</v>
      </c>
      <c r="C53" s="122"/>
      <c r="D53" s="122"/>
      <c r="E53" s="4"/>
      <c r="F53" s="4"/>
      <c r="G53" s="5"/>
      <c r="H53" s="5"/>
      <c r="J53" s="5"/>
    </row>
    <row r="54" spans="1:10" ht="47.25" x14ac:dyDescent="0.25">
      <c r="A54" s="9">
        <v>17</v>
      </c>
      <c r="B54" s="94" t="s">
        <v>136</v>
      </c>
      <c r="C54" s="4">
        <v>3.1789999999999998</v>
      </c>
      <c r="D54" s="130" t="s">
        <v>58</v>
      </c>
      <c r="E54" s="11" t="s">
        <v>7</v>
      </c>
      <c r="F54" s="9" t="s">
        <v>68</v>
      </c>
      <c r="G54" s="5">
        <v>39289.300000000003</v>
      </c>
      <c r="H54" s="5"/>
      <c r="J54" s="5" t="s">
        <v>118</v>
      </c>
    </row>
    <row r="55" spans="1:10" ht="48.75" customHeight="1" x14ac:dyDescent="0.25">
      <c r="A55" s="9">
        <v>18</v>
      </c>
      <c r="B55" s="94" t="s">
        <v>137</v>
      </c>
      <c r="C55" s="130">
        <v>1.3169999999999999</v>
      </c>
      <c r="D55" s="130" t="s">
        <v>58</v>
      </c>
      <c r="E55" s="11" t="s">
        <v>7</v>
      </c>
      <c r="F55" s="9" t="s">
        <v>68</v>
      </c>
      <c r="G55" s="158">
        <v>16276.8</v>
      </c>
      <c r="H55" s="5"/>
      <c r="J55" s="5" t="s">
        <v>119</v>
      </c>
    </row>
    <row r="56" spans="1:10" ht="15.75" x14ac:dyDescent="0.25">
      <c r="A56" s="9"/>
      <c r="B56" s="122" t="s">
        <v>9</v>
      </c>
      <c r="C56" s="131">
        <f>SUM(C54:C55)</f>
        <v>4.4960000000000004</v>
      </c>
      <c r="D56" s="131"/>
      <c r="E56" s="4"/>
      <c r="F56" s="4"/>
      <c r="G56" s="155">
        <f>SUM(G54:G55)</f>
        <v>55566.1</v>
      </c>
      <c r="H56" s="55"/>
      <c r="J56" s="123"/>
    </row>
    <row r="57" spans="1:10" ht="15.75" x14ac:dyDescent="0.25">
      <c r="A57" s="9"/>
      <c r="B57" s="179" t="s">
        <v>18</v>
      </c>
      <c r="C57" s="131"/>
      <c r="D57" s="131"/>
      <c r="E57" s="4"/>
      <c r="F57" s="4"/>
      <c r="G57" s="155"/>
      <c r="H57" s="55"/>
      <c r="J57" s="180"/>
    </row>
    <row r="58" spans="1:10" ht="45.6" customHeight="1" x14ac:dyDescent="0.25">
      <c r="A58" s="9">
        <v>19</v>
      </c>
      <c r="B58" s="94" t="s">
        <v>138</v>
      </c>
      <c r="C58" s="31">
        <v>5.1230000000000002</v>
      </c>
      <c r="D58" s="31" t="s">
        <v>59</v>
      </c>
      <c r="E58" s="11" t="s">
        <v>7</v>
      </c>
      <c r="F58" s="9" t="s">
        <v>68</v>
      </c>
      <c r="G58" s="169">
        <v>63315.199999999997</v>
      </c>
      <c r="H58" s="55"/>
      <c r="J58" s="5" t="s">
        <v>120</v>
      </c>
    </row>
    <row r="59" spans="1:10" ht="47.25" x14ac:dyDescent="0.25">
      <c r="A59" s="9">
        <v>20</v>
      </c>
      <c r="B59" s="94" t="s">
        <v>142</v>
      </c>
      <c r="C59" s="31">
        <v>4.0949999999999998</v>
      </c>
      <c r="D59" s="130" t="s">
        <v>58</v>
      </c>
      <c r="E59" s="11" t="s">
        <v>7</v>
      </c>
      <c r="F59" s="9" t="s">
        <v>68</v>
      </c>
      <c r="G59" s="169">
        <v>50610.1</v>
      </c>
      <c r="H59" s="55"/>
      <c r="J59" s="5" t="s">
        <v>121</v>
      </c>
    </row>
    <row r="60" spans="1:10" ht="15.75" x14ac:dyDescent="0.25">
      <c r="A60" s="9"/>
      <c r="B60" s="179" t="s">
        <v>9</v>
      </c>
      <c r="C60" s="131">
        <f>SUM(C58:C59)</f>
        <v>9.218</v>
      </c>
      <c r="D60" s="131"/>
      <c r="E60" s="4"/>
      <c r="F60" s="4"/>
      <c r="G60" s="155">
        <f>SUM(G58:G59)</f>
        <v>113925.3</v>
      </c>
      <c r="H60" s="55"/>
      <c r="J60" s="180"/>
    </row>
    <row r="61" spans="1:10" ht="15.75" x14ac:dyDescent="0.25">
      <c r="A61" s="9"/>
      <c r="B61" s="122" t="s">
        <v>19</v>
      </c>
      <c r="C61" s="122"/>
      <c r="D61" s="122"/>
      <c r="E61" s="4"/>
      <c r="F61" s="4"/>
      <c r="G61" s="5"/>
      <c r="H61" s="54"/>
      <c r="J61" s="5"/>
    </row>
    <row r="62" spans="1:10" ht="53.25" customHeight="1" x14ac:dyDescent="0.25">
      <c r="A62" s="9">
        <v>21</v>
      </c>
      <c r="B62" s="94" t="s">
        <v>122</v>
      </c>
      <c r="C62" s="130">
        <v>3.1840000000000002</v>
      </c>
      <c r="D62" s="130" t="s">
        <v>60</v>
      </c>
      <c r="E62" s="11" t="s">
        <v>7</v>
      </c>
      <c r="F62" s="9" t="s">
        <v>68</v>
      </c>
      <c r="G62" s="158">
        <v>39351.1</v>
      </c>
      <c r="H62" s="5"/>
      <c r="J62" s="5" t="s">
        <v>123</v>
      </c>
    </row>
    <row r="63" spans="1:10" ht="15.75" x14ac:dyDescent="0.25">
      <c r="A63" s="4"/>
      <c r="B63" s="122" t="s">
        <v>9</v>
      </c>
      <c r="C63" s="131">
        <f>SUM(C62:C62)</f>
        <v>3.1840000000000002</v>
      </c>
      <c r="D63" s="131"/>
      <c r="E63" s="4"/>
      <c r="F63" s="4"/>
      <c r="G63" s="176">
        <f>SUM(G62:G62)</f>
        <v>39351.1</v>
      </c>
      <c r="H63" s="123"/>
      <c r="J63" s="123"/>
    </row>
    <row r="64" spans="1:10" ht="34.9" customHeight="1" x14ac:dyDescent="0.25">
      <c r="A64" s="27"/>
      <c r="B64" s="28" t="s">
        <v>61</v>
      </c>
      <c r="C64" s="132">
        <f>C10+C13+C17+C20+C23+C26+C29+C32+C37+C40+C43+C46+C49+C52+C56+C60+C63</f>
        <v>102.83</v>
      </c>
      <c r="D64" s="132"/>
      <c r="E64" s="4"/>
      <c r="F64" s="4"/>
      <c r="G64" s="175">
        <f>G10+G13+G17+G20+G23+G26+G29+G32+G37+G40+G43+G46+G49+G52+G56+G60+G63</f>
        <v>1270876.2</v>
      </c>
      <c r="H64" s="29"/>
      <c r="J64" s="29"/>
    </row>
    <row r="65" spans="1:10" x14ac:dyDescent="0.25">
      <c r="B65" s="133" t="s">
        <v>66</v>
      </c>
      <c r="C65" s="134">
        <f>C22+C28+C34+C35+C42+7.6+C58</f>
        <v>30.766999999999999</v>
      </c>
      <c r="D65" s="135"/>
      <c r="E65" s="135"/>
      <c r="F65" s="135"/>
      <c r="G65" s="177">
        <f>G22+G28+G34+G35+G42+93928.4+G58</f>
        <v>380249.5</v>
      </c>
      <c r="H65" s="136"/>
    </row>
    <row r="66" spans="1:10" x14ac:dyDescent="0.25">
      <c r="A66" s="53"/>
      <c r="B66" s="137" t="s">
        <v>62</v>
      </c>
      <c r="C66" s="134">
        <f>C9+C12+C15+C16+C19+C25+C31+C36+C39+3.41+C48+C51+C54+C55+C59</f>
        <v>68.879000000000005</v>
      </c>
      <c r="D66" s="53"/>
      <c r="E66" s="53"/>
      <c r="F66" s="53"/>
      <c r="G66" s="177">
        <f>G9+G12+G15+G16+G19+G25+G31+G36+G39+42144.2+G48+G51+G54+G55+G59</f>
        <v>851275.6</v>
      </c>
      <c r="H66" s="136"/>
    </row>
    <row r="67" spans="1:10" x14ac:dyDescent="0.25">
      <c r="A67" s="53"/>
      <c r="B67" s="137" t="s">
        <v>63</v>
      </c>
      <c r="C67" s="139">
        <f>C62</f>
        <v>3.1840000000000002</v>
      </c>
      <c r="D67" s="53"/>
      <c r="E67" s="53"/>
      <c r="F67" s="53"/>
      <c r="G67" s="178">
        <f>G62</f>
        <v>39351.1</v>
      </c>
      <c r="H67" s="89"/>
    </row>
    <row r="68" spans="1:10" ht="15.75" hidden="1" customHeight="1" x14ac:dyDescent="0.25">
      <c r="G68" s="124">
        <v>1779541.6</v>
      </c>
    </row>
    <row r="70" spans="1:10" ht="15.75" hidden="1" customHeight="1" x14ac:dyDescent="0.25">
      <c r="G70" s="126">
        <f>G68-G64</f>
        <v>508665.4</v>
      </c>
    </row>
    <row r="71" spans="1:10" ht="15" hidden="1" customHeight="1" x14ac:dyDescent="0.25"/>
    <row r="72" spans="1:10" ht="15.75" hidden="1" customHeight="1" x14ac:dyDescent="0.25">
      <c r="A72" s="96"/>
      <c r="B72" s="95" t="s">
        <v>18</v>
      </c>
      <c r="C72" s="99"/>
      <c r="D72" s="99"/>
      <c r="E72" s="96"/>
      <c r="F72" s="96"/>
      <c r="G72" s="100"/>
      <c r="H72" s="55"/>
      <c r="J72" s="66"/>
    </row>
    <row r="73" spans="1:10" ht="66" hidden="1" customHeight="1" x14ac:dyDescent="0.25">
      <c r="A73" s="96">
        <v>33</v>
      </c>
      <c r="B73" s="94" t="s">
        <v>92</v>
      </c>
      <c r="C73" s="101">
        <v>2.98</v>
      </c>
      <c r="D73" s="101" t="s">
        <v>58</v>
      </c>
      <c r="E73" s="96" t="s">
        <v>7</v>
      </c>
      <c r="F73" s="96" t="s">
        <v>8</v>
      </c>
      <c r="G73" s="97">
        <v>30939.3</v>
      </c>
      <c r="H73" s="55"/>
      <c r="J73" s="5" t="s">
        <v>70</v>
      </c>
    </row>
    <row r="74" spans="1:10" ht="15.75" hidden="1" customHeight="1" x14ac:dyDescent="0.25">
      <c r="A74" s="96"/>
      <c r="B74" s="95" t="s">
        <v>9</v>
      </c>
      <c r="C74" s="99">
        <f>C73</f>
        <v>2.98</v>
      </c>
      <c r="D74" s="99"/>
      <c r="E74" s="96"/>
      <c r="F74" s="96"/>
      <c r="G74" s="100">
        <f>G73</f>
        <v>30939.3</v>
      </c>
      <c r="H74" s="55"/>
      <c r="J74" s="66"/>
    </row>
    <row r="75" spans="1:10" ht="15.75" hidden="1" customHeight="1" x14ac:dyDescent="0.25">
      <c r="A75" s="96"/>
      <c r="B75" s="95" t="s">
        <v>19</v>
      </c>
      <c r="C75" s="95"/>
      <c r="D75" s="95"/>
      <c r="E75" s="96"/>
      <c r="F75" s="96"/>
      <c r="G75" s="98"/>
      <c r="H75" s="54"/>
      <c r="J75" s="5"/>
    </row>
    <row r="76" spans="1:10" ht="63" hidden="1" customHeight="1" x14ac:dyDescent="0.25">
      <c r="A76" s="96">
        <v>34</v>
      </c>
      <c r="B76" s="94" t="s">
        <v>90</v>
      </c>
      <c r="C76" s="101">
        <v>3.4</v>
      </c>
      <c r="D76" s="101" t="s">
        <v>60</v>
      </c>
      <c r="E76" s="93" t="s">
        <v>7</v>
      </c>
      <c r="F76" s="96" t="s">
        <v>68</v>
      </c>
      <c r="G76" s="98">
        <v>40061.4</v>
      </c>
      <c r="H76" s="5"/>
      <c r="J76" s="5" t="s">
        <v>71</v>
      </c>
    </row>
    <row r="77" spans="1:10" ht="15.75" hidden="1" customHeight="1" x14ac:dyDescent="0.25">
      <c r="A77" s="96"/>
      <c r="B77" s="95" t="s">
        <v>9</v>
      </c>
      <c r="C77" s="99">
        <f>SUM(C76:C76)</f>
        <v>3.4</v>
      </c>
      <c r="D77" s="99"/>
      <c r="E77" s="96"/>
      <c r="F77" s="96"/>
      <c r="G77" s="100">
        <f>SUM(G76:G76)</f>
        <v>40061.4</v>
      </c>
      <c r="H77" s="65"/>
      <c r="J77" s="50"/>
    </row>
    <row r="78" spans="1:10" ht="15.75" hidden="1" customHeight="1" x14ac:dyDescent="0.25">
      <c r="A78" s="102"/>
      <c r="B78" s="103" t="s">
        <v>61</v>
      </c>
      <c r="C78" s="104" t="e">
        <f>C10+#REF!+C14+#REF!+#REF!+C22+C27+C34+#REF!+C44+C46+C49+C62+C65+C68+C71+C74+C77</f>
        <v>#REF!</v>
      </c>
      <c r="D78" s="104"/>
      <c r="E78" s="96"/>
      <c r="F78" s="96"/>
      <c r="G78" s="105" t="e">
        <f>G10+#REF!+G14+#REF!+#REF!+G22+G27+G34+#REF!+G44+G46+G49+G62+G65+G68+G71+G74+G77+G23</f>
        <v>#REF!</v>
      </c>
      <c r="H78" s="29"/>
      <c r="J78" s="29"/>
    </row>
    <row r="79" spans="1:10" ht="15" hidden="1" customHeight="1" x14ac:dyDescent="0.25">
      <c r="A79" s="106"/>
      <c r="B79" s="107" t="s">
        <v>66</v>
      </c>
      <c r="C79" s="108" t="e">
        <f>C55+#REF!</f>
        <v>#REF!</v>
      </c>
      <c r="D79" s="106"/>
      <c r="E79" s="106"/>
      <c r="F79" s="106"/>
      <c r="G79" s="109" t="e">
        <f>#REF!+#REF!+G55</f>
        <v>#REF!</v>
      </c>
      <c r="H79" s="89"/>
    </row>
    <row r="80" spans="1:10" ht="15" hidden="1" customHeight="1" x14ac:dyDescent="0.25">
      <c r="A80" s="106"/>
      <c r="B80" s="107" t="s">
        <v>62</v>
      </c>
      <c r="C80" s="108" t="e">
        <f>C9+#REF!+C12+#REF!+C13+C16+#REF!+C17+#REF!+#REF!+C18+C20+C21+#REF!+C26+C29+C33+C37+#REF!+C39+C40+#REF!+C56+C61+C64+C67+C70+C73+6.79</f>
        <v>#REF!</v>
      </c>
      <c r="D80" s="106"/>
      <c r="E80" s="106"/>
      <c r="F80" s="106"/>
      <c r="G80" s="109" t="e">
        <f>G9+#REF!+G12+#REF!+G13+G16+#REF!+G17+#REF!+#REF!+G18+#REF!+G26+G29+G33+G37+#REF!+G39+G40+#REF!+G56+G61+G64+G67+G70+G73+69966.27+G20+G21</f>
        <v>#REF!</v>
      </c>
      <c r="H80" s="89"/>
    </row>
    <row r="81" spans="1:8" ht="15" hidden="1" customHeight="1" x14ac:dyDescent="0.25">
      <c r="A81" s="106"/>
      <c r="B81" s="107" t="s">
        <v>63</v>
      </c>
      <c r="C81" s="108">
        <f>C48+C77+2.28</f>
        <v>8.26</v>
      </c>
      <c r="D81" s="106"/>
      <c r="E81" s="106"/>
      <c r="F81" s="106"/>
      <c r="G81" s="109">
        <f>G48+G76+23493.83</f>
        <v>95441.4</v>
      </c>
      <c r="H81" s="89"/>
    </row>
    <row r="82" spans="1:8" ht="15.75" hidden="1" customHeight="1" x14ac:dyDescent="0.25">
      <c r="G82" s="52">
        <v>1779541.6</v>
      </c>
    </row>
    <row r="83" spans="1:8" ht="15" hidden="1" customHeight="1" x14ac:dyDescent="0.25"/>
    <row r="84" spans="1:8" ht="15.75" hidden="1" customHeight="1" x14ac:dyDescent="0.25">
      <c r="G84" s="51" t="e">
        <f>G82-G78</f>
        <v>#REF!</v>
      </c>
    </row>
    <row r="85" spans="1:8" x14ac:dyDescent="0.25">
      <c r="C85" s="192"/>
    </row>
  </sheetData>
  <mergeCells count="10">
    <mergeCell ref="J4:J5"/>
    <mergeCell ref="A6:G6"/>
    <mergeCell ref="A2:G2"/>
    <mergeCell ref="G4:G5"/>
    <mergeCell ref="A4:A5"/>
    <mergeCell ref="B4:B5"/>
    <mergeCell ref="C4:C5"/>
    <mergeCell ref="E4:F4"/>
    <mergeCell ref="A3:G3"/>
    <mergeCell ref="D4:D5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zoomScaleNormal="100" zoomScaleSheetLayoutView="100" workbookViewId="0">
      <selection activeCell="K19" sqref="K19"/>
    </sheetView>
  </sheetViews>
  <sheetFormatPr defaultColWidth="9.140625" defaultRowHeight="15" x14ac:dyDescent="0.25"/>
  <cols>
    <col min="1" max="1" width="9.140625" style="7"/>
    <col min="2" max="2" width="62.42578125" style="7" customWidth="1"/>
    <col min="3" max="4" width="14.7109375" style="7" customWidth="1"/>
    <col min="5" max="5" width="13.7109375" style="7" customWidth="1"/>
    <col min="6" max="6" width="13.42578125" style="7" customWidth="1"/>
    <col min="7" max="7" width="15.7109375" style="16" customWidth="1"/>
    <col min="8" max="8" width="5.7109375" style="7" hidden="1" customWidth="1"/>
    <col min="9" max="9" width="7.7109375" style="7" hidden="1" customWidth="1"/>
    <col min="10" max="10" width="16.28515625" style="16" customWidth="1"/>
    <col min="11" max="11" width="6.28515625" style="7" customWidth="1"/>
    <col min="12" max="12" width="22.28515625" style="7" customWidth="1"/>
    <col min="13" max="16384" width="9.140625" style="7"/>
  </cols>
  <sheetData>
    <row r="1" spans="1:12" ht="15.75" x14ac:dyDescent="0.25">
      <c r="G1" s="8" t="s">
        <v>27</v>
      </c>
      <c r="J1" s="8"/>
    </row>
    <row r="3" spans="1:12" ht="51.75" customHeight="1" x14ac:dyDescent="0.25">
      <c r="A3" s="212" t="s">
        <v>147</v>
      </c>
      <c r="B3" s="212"/>
      <c r="C3" s="212"/>
      <c r="D3" s="212"/>
      <c r="E3" s="212"/>
      <c r="F3" s="212"/>
      <c r="G3" s="212"/>
      <c r="J3" s="7"/>
    </row>
    <row r="4" spans="1:12" x14ac:dyDescent="0.25">
      <c r="A4" s="210" t="s">
        <v>96</v>
      </c>
      <c r="B4" s="210"/>
      <c r="C4" s="210"/>
      <c r="D4" s="210"/>
      <c r="E4" s="210"/>
      <c r="F4" s="210"/>
      <c r="G4" s="210"/>
      <c r="J4" s="7"/>
    </row>
    <row r="5" spans="1:12" hidden="1" x14ac:dyDescent="0.25"/>
    <row r="7" spans="1:12" ht="15.75" x14ac:dyDescent="0.25">
      <c r="A7" s="224" t="s">
        <v>0</v>
      </c>
      <c r="B7" s="224" t="s">
        <v>1</v>
      </c>
      <c r="C7" s="224" t="s">
        <v>2</v>
      </c>
      <c r="D7" s="222" t="s">
        <v>57</v>
      </c>
      <c r="E7" s="224" t="s">
        <v>3</v>
      </c>
      <c r="F7" s="224"/>
      <c r="G7" s="225" t="s">
        <v>24</v>
      </c>
      <c r="J7" s="209" t="s">
        <v>56</v>
      </c>
    </row>
    <row r="8" spans="1:12" ht="15.75" x14ac:dyDescent="0.25">
      <c r="A8" s="224"/>
      <c r="B8" s="224"/>
      <c r="C8" s="224"/>
      <c r="D8" s="223"/>
      <c r="E8" s="125" t="s">
        <v>4</v>
      </c>
      <c r="F8" s="125" t="s">
        <v>5</v>
      </c>
      <c r="G8" s="225"/>
      <c r="J8" s="209"/>
    </row>
    <row r="9" spans="1:12" s="1" customFormat="1" ht="15.75" x14ac:dyDescent="0.25">
      <c r="A9" s="4"/>
      <c r="B9" s="122" t="s">
        <v>93</v>
      </c>
      <c r="C9" s="122"/>
      <c r="D9" s="122"/>
      <c r="E9" s="4"/>
      <c r="F9" s="4"/>
      <c r="G9" s="5"/>
      <c r="J9" s="5"/>
    </row>
    <row r="10" spans="1:12" ht="15.75" x14ac:dyDescent="0.25">
      <c r="A10" s="9"/>
      <c r="B10" s="125" t="s">
        <v>13</v>
      </c>
      <c r="C10" s="9"/>
      <c r="D10" s="9"/>
      <c r="E10" s="9"/>
      <c r="F10" s="9"/>
      <c r="G10" s="10"/>
      <c r="H10" s="10"/>
      <c r="J10" s="10"/>
      <c r="L10" s="165"/>
    </row>
    <row r="11" spans="1:12" ht="33.6" customHeight="1" x14ac:dyDescent="0.25">
      <c r="A11" s="9">
        <v>1</v>
      </c>
      <c r="B11" s="140" t="s">
        <v>150</v>
      </c>
      <c r="C11" s="11">
        <v>32.112000000000002</v>
      </c>
      <c r="D11" s="11" t="s">
        <v>59</v>
      </c>
      <c r="E11" s="4" t="s">
        <v>7</v>
      </c>
      <c r="F11" s="9" t="s">
        <v>65</v>
      </c>
      <c r="G11" s="162">
        <v>713493</v>
      </c>
      <c r="H11" s="5"/>
      <c r="J11" s="5" t="s">
        <v>145</v>
      </c>
      <c r="L11" s="165"/>
    </row>
    <row r="12" spans="1:12" ht="15.75" x14ac:dyDescent="0.25">
      <c r="A12" s="149"/>
      <c r="B12" s="125" t="s">
        <v>9</v>
      </c>
      <c r="C12" s="12">
        <f>SUM(C11:C11)</f>
        <v>32.112000000000002</v>
      </c>
      <c r="D12" s="12"/>
      <c r="E12" s="125"/>
      <c r="F12" s="154"/>
      <c r="G12" s="155">
        <f>SUM(G11:G11)</f>
        <v>713493</v>
      </c>
      <c r="H12" s="126"/>
      <c r="J12" s="126"/>
      <c r="L12" s="165"/>
    </row>
    <row r="13" spans="1:12" ht="15.75" x14ac:dyDescent="0.25">
      <c r="A13" s="9"/>
      <c r="B13" s="125" t="s">
        <v>28</v>
      </c>
      <c r="C13" s="130"/>
      <c r="D13" s="130"/>
      <c r="E13" s="9"/>
      <c r="F13" s="9"/>
      <c r="G13" s="169"/>
      <c r="H13" s="10"/>
      <c r="J13" s="10"/>
      <c r="L13" s="165"/>
    </row>
    <row r="14" spans="1:12" ht="31.5" x14ac:dyDescent="0.25">
      <c r="A14" s="9">
        <v>2</v>
      </c>
      <c r="B14" s="140" t="s">
        <v>163</v>
      </c>
      <c r="C14" s="11">
        <v>8.5</v>
      </c>
      <c r="D14" s="11" t="s">
        <v>58</v>
      </c>
      <c r="E14" s="4" t="s">
        <v>7</v>
      </c>
      <c r="F14" s="9" t="s">
        <v>65</v>
      </c>
      <c r="G14" s="162">
        <v>188860.57</v>
      </c>
      <c r="H14" s="5"/>
      <c r="J14" s="5" t="s">
        <v>146</v>
      </c>
      <c r="L14" s="165"/>
    </row>
    <row r="15" spans="1:12" ht="15.75" x14ac:dyDescent="0.25">
      <c r="A15" s="149"/>
      <c r="B15" s="125" t="s">
        <v>9</v>
      </c>
      <c r="C15" s="12">
        <f>SUM(C13:C14)</f>
        <v>8.5</v>
      </c>
      <c r="D15" s="12"/>
      <c r="E15" s="125"/>
      <c r="F15" s="154"/>
      <c r="G15" s="155">
        <f>SUM(G13:G14)</f>
        <v>188860.57</v>
      </c>
      <c r="H15" s="126"/>
      <c r="J15" s="126"/>
      <c r="L15" s="165"/>
    </row>
    <row r="16" spans="1:12" ht="15.75" x14ac:dyDescent="0.25">
      <c r="A16" s="9"/>
      <c r="B16" s="125" t="s">
        <v>19</v>
      </c>
      <c r="C16" s="12"/>
      <c r="D16" s="12"/>
      <c r="E16" s="125"/>
      <c r="F16" s="154"/>
      <c r="G16" s="126"/>
      <c r="H16" s="126"/>
      <c r="J16" s="126"/>
      <c r="L16" s="165"/>
    </row>
    <row r="17" spans="1:12" ht="47.25" x14ac:dyDescent="0.25">
      <c r="A17" s="9">
        <v>3</v>
      </c>
      <c r="B17" s="141" t="s">
        <v>164</v>
      </c>
      <c r="C17" s="130">
        <v>9.1950000000000003</v>
      </c>
      <c r="D17" s="11" t="s">
        <v>69</v>
      </c>
      <c r="E17" s="9" t="s">
        <v>7</v>
      </c>
      <c r="F17" s="9" t="s">
        <v>65</v>
      </c>
      <c r="G17" s="162">
        <v>204302.6</v>
      </c>
      <c r="H17" s="126"/>
      <c r="J17" s="193" t="s">
        <v>151</v>
      </c>
      <c r="L17" s="166"/>
    </row>
    <row r="18" spans="1:12" ht="15.75" x14ac:dyDescent="0.25">
      <c r="A18" s="9"/>
      <c r="B18" s="125" t="s">
        <v>9</v>
      </c>
      <c r="C18" s="12">
        <f>SUM(C17)</f>
        <v>9.1950000000000003</v>
      </c>
      <c r="D18" s="31"/>
      <c r="E18" s="125"/>
      <c r="F18" s="125"/>
      <c r="G18" s="155">
        <f>G17</f>
        <v>204302.6</v>
      </c>
      <c r="H18" s="126"/>
      <c r="J18" s="126"/>
      <c r="L18" s="165"/>
    </row>
    <row r="19" spans="1:12" ht="25.15" customHeight="1" x14ac:dyDescent="0.25">
      <c r="A19" s="14"/>
      <c r="B19" s="15" t="s">
        <v>64</v>
      </c>
      <c r="C19" s="62">
        <f>C12+C15+C18</f>
        <v>49.807000000000002</v>
      </c>
      <c r="D19" s="62"/>
      <c r="E19" s="63"/>
      <c r="F19" s="63"/>
      <c r="G19" s="156">
        <f>G12+G15+G18</f>
        <v>1106656.17</v>
      </c>
      <c r="H19" s="64"/>
      <c r="J19" s="126"/>
      <c r="L19" s="166"/>
    </row>
    <row r="20" spans="1:12" ht="15.75" x14ac:dyDescent="0.25">
      <c r="A20" s="14"/>
      <c r="B20" s="133" t="s">
        <v>66</v>
      </c>
      <c r="C20" s="62">
        <f>C11+5</f>
        <v>37.112000000000002</v>
      </c>
      <c r="D20" s="62"/>
      <c r="E20" s="63"/>
      <c r="F20" s="63"/>
      <c r="G20" s="170">
        <f>G11+111094.4</f>
        <v>824587.4</v>
      </c>
      <c r="H20" s="100"/>
      <c r="J20" s="126"/>
      <c r="L20" s="165"/>
    </row>
    <row r="21" spans="1:12" ht="15.75" x14ac:dyDescent="0.25">
      <c r="A21" s="14"/>
      <c r="B21" s="137" t="s">
        <v>62</v>
      </c>
      <c r="C21" s="62">
        <f>C14+4.195</f>
        <v>12.695</v>
      </c>
      <c r="D21" s="62"/>
      <c r="E21" s="63"/>
      <c r="F21" s="63"/>
      <c r="G21" s="170">
        <f>G14+G17-111094.4</f>
        <v>282068.77</v>
      </c>
      <c r="H21" s="100"/>
      <c r="J21" s="126"/>
      <c r="L21" s="165"/>
    </row>
    <row r="22" spans="1:12" ht="21.6" customHeight="1" x14ac:dyDescent="0.25">
      <c r="A22" s="14"/>
      <c r="B22" s="125" t="s">
        <v>31</v>
      </c>
      <c r="C22" s="62">
        <f>'Приложение №4 дороги (проч)'!C64+'Приложение №5 дороги (рег пр)'!C19</f>
        <v>152.637</v>
      </c>
      <c r="D22" s="62"/>
      <c r="E22" s="63"/>
      <c r="F22" s="63"/>
      <c r="G22" s="156">
        <f>G19+'Приложение №4 дороги (проч)'!G64</f>
        <v>2377532.37</v>
      </c>
      <c r="H22" s="64"/>
      <c r="J22" s="126"/>
      <c r="L22" s="165"/>
    </row>
    <row r="23" spans="1:12" ht="15.75" x14ac:dyDescent="0.25">
      <c r="A23" s="56"/>
      <c r="B23" s="57"/>
      <c r="C23" s="58"/>
      <c r="D23" s="58"/>
      <c r="E23" s="59"/>
      <c r="F23" s="59"/>
      <c r="G23" s="60"/>
      <c r="J23" s="61"/>
      <c r="L23" s="165"/>
    </row>
    <row r="24" spans="1:12" x14ac:dyDescent="0.25">
      <c r="L24" s="167"/>
    </row>
    <row r="26" spans="1:12" x14ac:dyDescent="0.25">
      <c r="G26" s="157"/>
    </row>
    <row r="29" spans="1:12" x14ac:dyDescent="0.25">
      <c r="C29" s="150"/>
    </row>
    <row r="30" spans="1:12" x14ac:dyDescent="0.25">
      <c r="C30" s="150"/>
    </row>
  </sheetData>
  <mergeCells count="9">
    <mergeCell ref="J7:J8"/>
    <mergeCell ref="A3:G3"/>
    <mergeCell ref="A7:A8"/>
    <mergeCell ref="B7:B8"/>
    <mergeCell ref="C7:C8"/>
    <mergeCell ref="E7:F7"/>
    <mergeCell ref="G7:G8"/>
    <mergeCell ref="A4:G4"/>
    <mergeCell ref="D7:D8"/>
  </mergeCells>
  <pageMargins left="0" right="0" top="0" bottom="0" header="0.31496062992125984" footer="0.31496062992125984"/>
  <pageSetup paperSize="9" scale="70" fitToHeight="0" orientation="landscape" r:id="rId1"/>
  <rowBreaks count="1" manualBreakCount="1">
    <brk id="1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0"/>
  <sheetViews>
    <sheetView view="pageBreakPreview" topLeftCell="A4"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5.5703125" style="1" customWidth="1"/>
    <col min="2" max="2" width="69.5703125" style="1" customWidth="1"/>
    <col min="3" max="3" width="13.28515625" style="1" customWidth="1"/>
    <col min="4" max="4" width="14.28515625" style="1" customWidth="1"/>
    <col min="5" max="5" width="17.28515625" style="1" customWidth="1"/>
    <col min="6" max="6" width="15.7109375" style="18" customWidth="1"/>
    <col min="7" max="7" width="9.140625" style="1"/>
    <col min="8" max="8" width="17" style="1" customWidth="1"/>
    <col min="9" max="16384" width="9.140625" style="1"/>
  </cols>
  <sheetData>
    <row r="1" spans="1:6" ht="15.75" x14ac:dyDescent="0.25">
      <c r="F1" s="20" t="s">
        <v>37</v>
      </c>
    </row>
    <row r="3" spans="1:6" ht="66.75" customHeight="1" x14ac:dyDescent="0.25">
      <c r="A3" s="207" t="s">
        <v>148</v>
      </c>
      <c r="B3" s="207"/>
      <c r="C3" s="207"/>
      <c r="D3" s="207"/>
      <c r="E3" s="207"/>
      <c r="F3" s="207"/>
    </row>
    <row r="4" spans="1:6" x14ac:dyDescent="0.25">
      <c r="A4" s="210" t="s">
        <v>33</v>
      </c>
      <c r="B4" s="210"/>
      <c r="C4" s="210"/>
      <c r="D4" s="210"/>
      <c r="E4" s="210"/>
      <c r="F4" s="210"/>
    </row>
    <row r="5" spans="1:6" x14ac:dyDescent="0.25">
      <c r="A5" s="21"/>
      <c r="B5" s="21"/>
      <c r="C5" s="21"/>
      <c r="D5" s="21"/>
      <c r="E5" s="21"/>
      <c r="F5" s="21"/>
    </row>
    <row r="7" spans="1:6" ht="16.5" customHeight="1" x14ac:dyDescent="0.25">
      <c r="A7" s="208" t="s">
        <v>0</v>
      </c>
      <c r="B7" s="208" t="s">
        <v>1</v>
      </c>
      <c r="C7" s="208" t="s">
        <v>29</v>
      </c>
      <c r="D7" s="208" t="s">
        <v>3</v>
      </c>
      <c r="E7" s="208"/>
      <c r="F7" s="209" t="s">
        <v>24</v>
      </c>
    </row>
    <row r="8" spans="1:6" ht="15.75" x14ac:dyDescent="0.25">
      <c r="A8" s="208"/>
      <c r="B8" s="208"/>
      <c r="C8" s="208"/>
      <c r="D8" s="6" t="s">
        <v>4</v>
      </c>
      <c r="E8" s="6" t="s">
        <v>5</v>
      </c>
      <c r="F8" s="209"/>
    </row>
    <row r="9" spans="1:6" ht="15.75" x14ac:dyDescent="0.25">
      <c r="A9" s="182"/>
      <c r="B9" s="3" t="s">
        <v>20</v>
      </c>
      <c r="C9" s="182"/>
      <c r="D9" s="182"/>
      <c r="E9" s="182"/>
      <c r="F9" s="183"/>
    </row>
    <row r="10" spans="1:6" ht="47.25" x14ac:dyDescent="0.25">
      <c r="A10" s="4">
        <v>1</v>
      </c>
      <c r="B10" s="90" t="s">
        <v>166</v>
      </c>
      <c r="C10" s="4">
        <v>22.73</v>
      </c>
      <c r="D10" s="4" t="s">
        <v>25</v>
      </c>
      <c r="E10" s="4" t="s">
        <v>15</v>
      </c>
      <c r="F10" s="19">
        <v>14109.3</v>
      </c>
    </row>
    <row r="11" spans="1:6" ht="15.75" x14ac:dyDescent="0.25">
      <c r="A11" s="182"/>
      <c r="B11" s="3" t="s">
        <v>40</v>
      </c>
      <c r="C11" s="182">
        <f>C10</f>
        <v>22.73</v>
      </c>
      <c r="D11" s="182"/>
      <c r="E11" s="182"/>
      <c r="F11" s="183">
        <f>F10</f>
        <v>14109.3</v>
      </c>
    </row>
    <row r="12" spans="1:6" ht="15.75" x14ac:dyDescent="0.25">
      <c r="A12" s="2"/>
      <c r="B12" s="3" t="s">
        <v>28</v>
      </c>
      <c r="C12" s="26"/>
      <c r="D12" s="2"/>
      <c r="E12" s="2"/>
      <c r="F12" s="2"/>
    </row>
    <row r="13" spans="1:6" s="17" customFormat="1" ht="47.25" x14ac:dyDescent="0.25">
      <c r="A13" s="4">
        <v>2</v>
      </c>
      <c r="B13" s="90" t="s">
        <v>91</v>
      </c>
      <c r="C13" s="23">
        <v>21.86</v>
      </c>
      <c r="D13" s="4" t="s">
        <v>152</v>
      </c>
      <c r="E13" s="4" t="s">
        <v>15</v>
      </c>
      <c r="F13" s="171">
        <v>17055.3</v>
      </c>
    </row>
    <row r="14" spans="1:6" ht="15.75" x14ac:dyDescent="0.25">
      <c r="A14" s="2"/>
      <c r="B14" s="3" t="s">
        <v>40</v>
      </c>
      <c r="C14" s="24">
        <f>C13</f>
        <v>21.86</v>
      </c>
      <c r="D14" s="3"/>
      <c r="E14" s="3"/>
      <c r="F14" s="168">
        <f>F13</f>
        <v>17055.3</v>
      </c>
    </row>
    <row r="15" spans="1:6" ht="15.75" x14ac:dyDescent="0.25">
      <c r="A15" s="2"/>
      <c r="B15" s="3" t="s">
        <v>16</v>
      </c>
      <c r="C15" s="26"/>
      <c r="D15" s="2"/>
      <c r="E15" s="2"/>
      <c r="F15" s="2"/>
    </row>
    <row r="16" spans="1:6" s="17" customFormat="1" ht="33.6" customHeight="1" x14ac:dyDescent="0.25">
      <c r="A16" s="4">
        <v>3</v>
      </c>
      <c r="B16" s="22" t="s">
        <v>153</v>
      </c>
      <c r="C16" s="23">
        <v>6.6</v>
      </c>
      <c r="D16" s="4" t="s">
        <v>25</v>
      </c>
      <c r="E16" s="4" t="s">
        <v>15</v>
      </c>
      <c r="F16" s="171">
        <v>20000</v>
      </c>
    </row>
    <row r="17" spans="1:8" ht="15.75" x14ac:dyDescent="0.25">
      <c r="A17" s="2"/>
      <c r="B17" s="3" t="s">
        <v>40</v>
      </c>
      <c r="C17" s="24">
        <f>C16</f>
        <v>6.6</v>
      </c>
      <c r="D17" s="2"/>
      <c r="E17" s="2"/>
      <c r="F17" s="25">
        <f>F16</f>
        <v>20000</v>
      </c>
      <c r="H17" s="159"/>
    </row>
    <row r="18" spans="1:8" s="17" customFormat="1" ht="29.45" customHeight="1" x14ac:dyDescent="0.25">
      <c r="A18" s="27"/>
      <c r="B18" s="28" t="s">
        <v>41</v>
      </c>
      <c r="C18" s="69">
        <f>C11+C14+C17</f>
        <v>51.19</v>
      </c>
      <c r="D18" s="28"/>
      <c r="E18" s="28"/>
      <c r="F18" s="29">
        <f>F10+F13+F16</f>
        <v>51164.6</v>
      </c>
      <c r="H18" s="161"/>
    </row>
    <row r="20" spans="1:8" x14ac:dyDescent="0.25">
      <c r="H20" s="163"/>
    </row>
  </sheetData>
  <mergeCells count="7">
    <mergeCell ref="A3:F3"/>
    <mergeCell ref="A4:F4"/>
    <mergeCell ref="A7:A8"/>
    <mergeCell ref="B7:B8"/>
    <mergeCell ref="C7:C8"/>
    <mergeCell ref="D7:E7"/>
    <mergeCell ref="F7:F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tabSelected="1" zoomScaleNormal="100" workbookViewId="0">
      <selection activeCell="B29" sqref="B29"/>
    </sheetView>
  </sheetViews>
  <sheetFormatPr defaultRowHeight="15" x14ac:dyDescent="0.25"/>
  <cols>
    <col min="1" max="1" width="38" customWidth="1"/>
    <col min="2" max="2" width="31.42578125" style="148" customWidth="1"/>
    <col min="4" max="7" width="24.28515625" style="151" customWidth="1"/>
  </cols>
  <sheetData>
    <row r="1" spans="1:2" ht="15.75" x14ac:dyDescent="0.25">
      <c r="A1" s="226" t="s">
        <v>97</v>
      </c>
      <c r="B1" s="226"/>
    </row>
    <row r="3" spans="1:2" ht="15.75" customHeight="1" x14ac:dyDescent="0.25">
      <c r="A3" s="207" t="s">
        <v>165</v>
      </c>
      <c r="B3" s="207"/>
    </row>
    <row r="4" spans="1:2" ht="43.5" customHeight="1" thickBot="1" x14ac:dyDescent="0.3">
      <c r="A4" s="227"/>
      <c r="B4" s="227"/>
    </row>
    <row r="5" spans="1:2" ht="32.25" thickBot="1" x14ac:dyDescent="0.3">
      <c r="A5" s="142" t="s">
        <v>72</v>
      </c>
      <c r="B5" s="143" t="s">
        <v>73</v>
      </c>
    </row>
    <row r="6" spans="1:2" ht="16.5" thickBot="1" x14ac:dyDescent="0.3">
      <c r="A6" s="144" t="s">
        <v>74</v>
      </c>
      <c r="B6" s="203">
        <v>63679.887999999999</v>
      </c>
    </row>
    <row r="7" spans="1:2" ht="16.5" thickBot="1" x14ac:dyDescent="0.3">
      <c r="A7" s="144" t="s">
        <v>6</v>
      </c>
      <c r="B7" s="203">
        <v>70000</v>
      </c>
    </row>
    <row r="8" spans="1:2" ht="16.5" thickBot="1" x14ac:dyDescent="0.3">
      <c r="A8" s="144" t="s">
        <v>20</v>
      </c>
      <c r="B8" s="203">
        <v>37700.813000000002</v>
      </c>
    </row>
    <row r="9" spans="1:2" ht="16.5" thickBot="1" x14ac:dyDescent="0.3">
      <c r="A9" s="144" t="s">
        <v>10</v>
      </c>
      <c r="B9" s="203">
        <v>40989.622000000003</v>
      </c>
    </row>
    <row r="10" spans="1:2" ht="16.5" thickBot="1" x14ac:dyDescent="0.3">
      <c r="A10" s="144" t="s">
        <v>11</v>
      </c>
      <c r="B10" s="203">
        <v>31261.174999999999</v>
      </c>
    </row>
    <row r="11" spans="1:2" ht="16.5" thickBot="1" x14ac:dyDescent="0.3">
      <c r="A11" s="144" t="s">
        <v>12</v>
      </c>
      <c r="B11" s="203">
        <v>31983.096000000001</v>
      </c>
    </row>
    <row r="12" spans="1:2" ht="16.5" thickBot="1" x14ac:dyDescent="0.3">
      <c r="A12" s="144" t="s">
        <v>13</v>
      </c>
      <c r="B12" s="203">
        <v>38440.474999999999</v>
      </c>
    </row>
    <row r="13" spans="1:2" ht="16.5" thickBot="1" x14ac:dyDescent="0.3">
      <c r="A13" s="144" t="s">
        <v>75</v>
      </c>
      <c r="B13" s="203">
        <v>62084.514999999999</v>
      </c>
    </row>
    <row r="14" spans="1:2" ht="16.5" thickBot="1" x14ac:dyDescent="0.3">
      <c r="A14" s="144" t="s">
        <v>76</v>
      </c>
      <c r="B14" s="203">
        <v>41627.031999999999</v>
      </c>
    </row>
    <row r="15" spans="1:2" ht="16.5" thickBot="1" x14ac:dyDescent="0.3">
      <c r="A15" s="144" t="s">
        <v>14</v>
      </c>
      <c r="B15" s="203">
        <v>30943.085999999999</v>
      </c>
    </row>
    <row r="16" spans="1:2" ht="16.5" thickBot="1" x14ac:dyDescent="0.3">
      <c r="A16" s="144" t="s">
        <v>77</v>
      </c>
      <c r="B16" s="203">
        <v>55815.624000000003</v>
      </c>
    </row>
    <row r="17" spans="1:7" ht="16.5" thickBot="1" x14ac:dyDescent="0.3">
      <c r="A17" s="144" t="s">
        <v>28</v>
      </c>
      <c r="B17" s="203">
        <v>63309.071000000004</v>
      </c>
    </row>
    <row r="18" spans="1:7" ht="16.5" thickBot="1" x14ac:dyDescent="0.3">
      <c r="A18" s="145" t="s">
        <v>78</v>
      </c>
      <c r="B18" s="204">
        <v>39966.366000000002</v>
      </c>
    </row>
    <row r="19" spans="1:7" ht="16.5" thickBot="1" x14ac:dyDescent="0.3">
      <c r="A19" s="146" t="s">
        <v>35</v>
      </c>
      <c r="B19" s="205">
        <v>56164.019</v>
      </c>
    </row>
    <row r="20" spans="1:7" ht="16.5" thickBot="1" x14ac:dyDescent="0.3">
      <c r="A20" s="144" t="s">
        <v>79</v>
      </c>
      <c r="B20" s="205">
        <v>75000</v>
      </c>
    </row>
    <row r="21" spans="1:7" ht="16.5" thickBot="1" x14ac:dyDescent="0.3">
      <c r="A21" s="144" t="s">
        <v>21</v>
      </c>
      <c r="B21" s="203">
        <v>47037.254999999997</v>
      </c>
    </row>
    <row r="22" spans="1:7" ht="16.5" thickBot="1" x14ac:dyDescent="0.3">
      <c r="A22" s="144" t="s">
        <v>22</v>
      </c>
      <c r="B22" s="203">
        <v>42463.771000000001</v>
      </c>
    </row>
    <row r="23" spans="1:7" ht="16.5" thickBot="1" x14ac:dyDescent="0.3">
      <c r="A23" s="144" t="s">
        <v>16</v>
      </c>
      <c r="B23" s="203">
        <v>39791.921999999999</v>
      </c>
    </row>
    <row r="24" spans="1:7" ht="16.5" thickBot="1" x14ac:dyDescent="0.3">
      <c r="A24" s="144" t="s">
        <v>80</v>
      </c>
      <c r="B24" s="203">
        <v>49471.091999999997</v>
      </c>
    </row>
    <row r="25" spans="1:7" ht="16.5" thickBot="1" x14ac:dyDescent="0.3">
      <c r="A25" s="144" t="s">
        <v>17</v>
      </c>
      <c r="B25" s="203">
        <v>47993.493000000002</v>
      </c>
    </row>
    <row r="26" spans="1:7" ht="16.5" thickBot="1" x14ac:dyDescent="0.3">
      <c r="A26" s="144" t="s">
        <v>18</v>
      </c>
      <c r="B26" s="203">
        <v>45510.379000000001</v>
      </c>
    </row>
    <row r="27" spans="1:7" ht="16.5" thickBot="1" x14ac:dyDescent="0.3">
      <c r="A27" s="144" t="s">
        <v>23</v>
      </c>
      <c r="B27" s="203">
        <v>64191.885000000002</v>
      </c>
    </row>
    <row r="28" spans="1:7" ht="19.5" thickBot="1" x14ac:dyDescent="0.35">
      <c r="A28" s="144" t="s">
        <v>19</v>
      </c>
      <c r="B28" s="203">
        <v>45534.031999999999</v>
      </c>
      <c r="D28" s="152"/>
      <c r="E28" s="152"/>
      <c r="F28" s="152"/>
      <c r="G28" s="152"/>
    </row>
    <row r="29" spans="1:7" ht="19.5" thickBot="1" x14ac:dyDescent="0.35">
      <c r="A29" s="147" t="s">
        <v>36</v>
      </c>
      <c r="B29" s="206">
        <f>SUM(B6:B28)</f>
        <v>1120958.6100000001</v>
      </c>
      <c r="D29" s="152"/>
      <c r="E29" s="152"/>
      <c r="F29" s="152"/>
      <c r="G29" s="152"/>
    </row>
    <row r="30" spans="1:7" ht="18.75" x14ac:dyDescent="0.3">
      <c r="D30" s="152"/>
      <c r="E30" s="152"/>
      <c r="F30" s="152"/>
      <c r="G30" s="152"/>
    </row>
  </sheetData>
  <mergeCells count="2">
    <mergeCell ref="A1:B1"/>
    <mergeCell ref="A3:B4"/>
  </mergeCells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5:F27"/>
  <sheetViews>
    <sheetView topLeftCell="A16" workbookViewId="0">
      <selection activeCell="E27" sqref="E27"/>
    </sheetView>
  </sheetViews>
  <sheetFormatPr defaultRowHeight="15" x14ac:dyDescent="0.25"/>
  <cols>
    <col min="1" max="1" width="63.85546875" customWidth="1"/>
    <col min="2" max="2" width="18.85546875" customWidth="1"/>
    <col min="3" max="3" width="20.5703125" customWidth="1"/>
  </cols>
  <sheetData>
    <row r="5" spans="1:6" ht="15.75" x14ac:dyDescent="0.25">
      <c r="A5" s="34" t="s">
        <v>46</v>
      </c>
      <c r="B5" s="34" t="s">
        <v>2</v>
      </c>
      <c r="C5" s="34" t="s">
        <v>47</v>
      </c>
    </row>
    <row r="6" spans="1:6" x14ac:dyDescent="0.25">
      <c r="A6" s="35"/>
      <c r="B6" s="35"/>
      <c r="C6" s="35"/>
    </row>
    <row r="7" spans="1:6" ht="45" x14ac:dyDescent="0.25">
      <c r="A7" s="36" t="s">
        <v>48</v>
      </c>
      <c r="B7" s="42">
        <f>B9+B11</f>
        <v>50.848999999999997</v>
      </c>
      <c r="C7" s="43">
        <f>C9+C11</f>
        <v>134055.6</v>
      </c>
      <c r="D7" s="32"/>
      <c r="E7" s="32"/>
      <c r="F7" s="32"/>
    </row>
    <row r="8" spans="1:6" ht="15.75" x14ac:dyDescent="0.25">
      <c r="A8" s="35"/>
      <c r="B8" s="41"/>
      <c r="C8" s="44"/>
    </row>
    <row r="9" spans="1:6" ht="45" x14ac:dyDescent="0.25">
      <c r="A9" s="37" t="s">
        <v>45</v>
      </c>
      <c r="B9" s="40">
        <v>50.848999999999997</v>
      </c>
      <c r="C9" s="45">
        <v>119055.6</v>
      </c>
      <c r="D9" s="32"/>
      <c r="E9" s="32"/>
      <c r="F9" s="32"/>
    </row>
    <row r="10" spans="1:6" ht="15.75" x14ac:dyDescent="0.25">
      <c r="A10" s="38"/>
      <c r="B10" s="41"/>
      <c r="C10" s="44"/>
    </row>
    <row r="11" spans="1:6" ht="60" x14ac:dyDescent="0.25">
      <c r="A11" s="37" t="s">
        <v>38</v>
      </c>
      <c r="B11" s="41"/>
      <c r="C11" s="44">
        <v>15000</v>
      </c>
    </row>
    <row r="12" spans="1:6" ht="15.75" x14ac:dyDescent="0.25">
      <c r="A12" s="35"/>
      <c r="B12" s="41"/>
      <c r="C12" s="44"/>
    </row>
    <row r="13" spans="1:6" ht="105" x14ac:dyDescent="0.25">
      <c r="A13" s="36" t="s">
        <v>39</v>
      </c>
      <c r="B13" s="42">
        <v>126.37</v>
      </c>
      <c r="C13" s="43">
        <v>1342696.9</v>
      </c>
      <c r="D13" s="33"/>
      <c r="E13" s="33"/>
      <c r="F13" s="33"/>
    </row>
    <row r="14" spans="1:6" ht="15.75" x14ac:dyDescent="0.25">
      <c r="A14" s="35"/>
      <c r="B14" s="41"/>
      <c r="C14" s="44"/>
    </row>
    <row r="15" spans="1:6" ht="60" x14ac:dyDescent="0.25">
      <c r="A15" s="36" t="s">
        <v>44</v>
      </c>
      <c r="B15" s="42">
        <v>91.537000000000006</v>
      </c>
      <c r="C15" s="43">
        <v>975657.6</v>
      </c>
      <c r="D15" s="33"/>
      <c r="E15" s="33"/>
      <c r="F15" s="33"/>
    </row>
    <row r="16" spans="1:6" ht="15.75" x14ac:dyDescent="0.25">
      <c r="A16" s="35"/>
      <c r="B16" s="41"/>
      <c r="C16" s="44"/>
    </row>
    <row r="17" spans="1:6" ht="105" x14ac:dyDescent="0.25">
      <c r="A17" s="36" t="s">
        <v>42</v>
      </c>
      <c r="B17" s="42" t="s">
        <v>43</v>
      </c>
      <c r="C17" s="43">
        <v>101751.4</v>
      </c>
      <c r="D17" s="33"/>
      <c r="E17" s="33"/>
      <c r="F17" s="33"/>
    </row>
    <row r="18" spans="1:6" ht="15.75" x14ac:dyDescent="0.25">
      <c r="A18" s="35"/>
      <c r="B18" s="41"/>
      <c r="C18" s="44"/>
    </row>
    <row r="19" spans="1:6" ht="45" x14ac:dyDescent="0.25">
      <c r="A19" s="36" t="s">
        <v>34</v>
      </c>
      <c r="B19" s="42">
        <v>4321.8339999999998</v>
      </c>
      <c r="C19" s="46">
        <v>938954.7</v>
      </c>
    </row>
    <row r="20" spans="1:6" ht="15.75" x14ac:dyDescent="0.25">
      <c r="A20" s="36" t="s">
        <v>51</v>
      </c>
      <c r="B20" s="42"/>
      <c r="C20" s="46">
        <v>230500</v>
      </c>
    </row>
    <row r="21" spans="1:6" x14ac:dyDescent="0.25">
      <c r="A21" s="47" t="s">
        <v>36</v>
      </c>
      <c r="B21" s="35"/>
      <c r="C21" s="46">
        <f>C7+C13+C15+C17+C19+C20</f>
        <v>3723616.2</v>
      </c>
    </row>
    <row r="22" spans="1:6" x14ac:dyDescent="0.25">
      <c r="A22" s="48" t="s">
        <v>49</v>
      </c>
      <c r="B22" s="39">
        <f>B13+B15</f>
        <v>217.90700000000001</v>
      </c>
      <c r="C22" s="44">
        <f>C13+C15+C17</f>
        <v>2420105.9</v>
      </c>
    </row>
    <row r="23" spans="1:6" x14ac:dyDescent="0.25">
      <c r="A23" s="48" t="s">
        <v>50</v>
      </c>
      <c r="B23" s="39">
        <f>B9</f>
        <v>50.848999999999997</v>
      </c>
      <c r="C23" s="44">
        <f>C7</f>
        <v>134055.6</v>
      </c>
    </row>
    <row r="24" spans="1:6" x14ac:dyDescent="0.25">
      <c r="A24" s="48" t="s">
        <v>52</v>
      </c>
      <c r="B24" s="39">
        <f>B19</f>
        <v>4321.8339999999998</v>
      </c>
      <c r="C24" s="44">
        <f>C19</f>
        <v>938954.7</v>
      </c>
    </row>
    <row r="25" spans="1:6" x14ac:dyDescent="0.25">
      <c r="A25" s="48" t="s">
        <v>53</v>
      </c>
      <c r="B25" s="35"/>
      <c r="C25" s="44">
        <v>230500</v>
      </c>
    </row>
    <row r="26" spans="1:6" x14ac:dyDescent="0.25">
      <c r="B26">
        <v>278.40699999999998</v>
      </c>
      <c r="C26" s="44">
        <v>2976415.4</v>
      </c>
    </row>
    <row r="27" spans="1:6" x14ac:dyDescent="0.25">
      <c r="B27">
        <f>B26-B22</f>
        <v>60.5</v>
      </c>
      <c r="C27" s="49">
        <f>C26-2318354.5</f>
        <v>658060.9</v>
      </c>
      <c r="D27" s="44">
        <f>C27/B27</f>
        <v>10877.04</v>
      </c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 №2 кап.рем</vt:lpstr>
      <vt:lpstr>Приложение №3 Освещение  </vt:lpstr>
      <vt:lpstr>Приложение №4 дороги (проч)</vt:lpstr>
      <vt:lpstr>Приложение №5 дороги (рег пр)</vt:lpstr>
      <vt:lpstr>Приложение №6 мосты</vt:lpstr>
      <vt:lpstr>Приложение №7 содержание </vt:lpstr>
      <vt:lpstr>Свод</vt:lpstr>
      <vt:lpstr>'Приложение №5 дороги (рег пр)'!_Hlk499220623</vt:lpstr>
      <vt:lpstr>'Приложение №4 дороги (проч)'!OLE_LINK123</vt:lpstr>
      <vt:lpstr>'Приложение №4 дороги (проч)'!OLE_LINK20</vt:lpstr>
      <vt:lpstr>'Приложение №5 дороги (рег пр)'!OLE_LINK54</vt:lpstr>
      <vt:lpstr>'Приложение №4 дороги (проч)'!Область_печати</vt:lpstr>
      <vt:lpstr>'Приложение №5 дороги (рег пр)'!Область_печати</vt:lpstr>
      <vt:lpstr>'Приложение №6 мосты'!Область_печати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Gerdev.Nikolay</dc:creator>
  <cp:lastModifiedBy>User</cp:lastModifiedBy>
  <cp:lastPrinted>2021-12-27T07:25:29Z</cp:lastPrinted>
  <dcterms:created xsi:type="dcterms:W3CDTF">2019-03-29T13:12:52Z</dcterms:created>
  <dcterms:modified xsi:type="dcterms:W3CDTF">2022-01-13T11:15:25Z</dcterms:modified>
</cp:coreProperties>
</file>