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Shalynkov\Desktop\Доки\Коллеги\Вячеслав\Информация на сайт 29.04.2026\Готовые\"/>
    </mc:Choice>
  </mc:AlternateContent>
  <bookViews>
    <workbookView xWindow="0" yWindow="0" windowWidth="28800" windowHeight="11835" tabRatio="792" activeTab="5"/>
  </bookViews>
  <sheets>
    <sheet name="Приложение 2 кап.рем" sheetId="63" r:id="rId1"/>
    <sheet name="Приложение 3 Освещение" sheetId="71" r:id="rId2"/>
    <sheet name="Приложение 4 дороги (проч)" sheetId="66" r:id="rId3"/>
    <sheet name="Приложение 5 дороги (рег п)" sheetId="67" r:id="rId4"/>
    <sheet name="Приложение 6 мосты" sheetId="51" r:id="rId5"/>
    <sheet name="Приложение 7 содержание " sheetId="72" r:id="rId6"/>
    <sheet name="Свод" sheetId="10" state="hidden" r:id="rId7"/>
  </sheets>
  <externalReferences>
    <externalReference r:id="rId8"/>
  </externalReferences>
  <definedNames>
    <definedName name="_Hlk474837869" localSheetId="0">'Приложение 2 кап.рем'!#REF!</definedName>
    <definedName name="_Hlk474837869" localSheetId="2">'Приложение 4 дороги (проч)'!#REF!</definedName>
    <definedName name="_Hlk474837869" localSheetId="3">'Приложение 5 дороги (рег п)'!#REF!</definedName>
    <definedName name="_Hlk474837869" localSheetId="4">'Приложение 6 мосты'!#REF!</definedName>
    <definedName name="_Hlk474840796" localSheetId="0">'Приложение 2 кап.рем'!#REF!</definedName>
    <definedName name="_Hlk474840796" localSheetId="2">'Приложение 4 дороги (проч)'!#REF!</definedName>
    <definedName name="_Hlk474840796" localSheetId="3">'Приложение 5 дороги (рег п)'!#REF!</definedName>
    <definedName name="_Hlk474840796" localSheetId="4">'Приложение 6 мосты'!#REF!</definedName>
    <definedName name="_Hlk474841476" localSheetId="0">'Приложение 2 кап.рем'!#REF!</definedName>
    <definedName name="_Hlk474841476" localSheetId="2">'Приложение 4 дороги (проч)'!#REF!</definedName>
    <definedName name="_Hlk474841476" localSheetId="3">'Приложение 5 дороги (рег п)'!#REF!</definedName>
    <definedName name="_Hlk474841476" localSheetId="4">'Приложение 6 мосты'!#REF!</definedName>
    <definedName name="_Hlk474841839" localSheetId="0">'Приложение 2 кап.рем'!#REF!</definedName>
    <definedName name="_Hlk474841839" localSheetId="2">'Приложение 4 дороги (проч)'!#REF!</definedName>
    <definedName name="_Hlk474841839" localSheetId="3">'Приложение 5 дороги (рег п)'!#REF!</definedName>
    <definedName name="_Hlk474841839" localSheetId="4">'Приложение 6 мосты'!#REF!</definedName>
    <definedName name="_Hlk474842342" localSheetId="0">'Приложение 2 кап.рем'!#REF!</definedName>
    <definedName name="_Hlk474842342" localSheetId="2">'Приложение 4 дороги (проч)'!#REF!</definedName>
    <definedName name="_Hlk474842342" localSheetId="3">'Приложение 5 дороги (рег п)'!#REF!</definedName>
    <definedName name="_Hlk474842342" localSheetId="4">'Приложение 6 мосты'!#REF!</definedName>
    <definedName name="_Hlk474842479" localSheetId="0">'Приложение 2 кап.рем'!#REF!</definedName>
    <definedName name="_Hlk474842479" localSheetId="2">'Приложение 4 дороги (проч)'!#REF!</definedName>
    <definedName name="_Hlk474842479" localSheetId="3">'Приложение 5 дороги (рег п)'!#REF!</definedName>
    <definedName name="_Hlk474842479" localSheetId="4">'Приложение 6 мосты'!#REF!</definedName>
    <definedName name="_Hlk499220623" localSheetId="0">'Приложение 2 кап.рем'!#REF!</definedName>
    <definedName name="_Hlk499220623" localSheetId="2">'Приложение 4 дороги (проч)'!#REF!</definedName>
    <definedName name="_Hlk499220623" localSheetId="3">'Приложение 5 дороги (рег п)'!$A$13</definedName>
    <definedName name="_Hlk499220623" localSheetId="4">'Приложение 6 мосты'!#REF!</definedName>
    <definedName name="OLE_LINK117" localSheetId="2">'Приложение 4 дороги (проч)'!#REF!</definedName>
    <definedName name="OLE_LINK117" localSheetId="3">'Приложение 5 дороги (рег п)'!#REF!</definedName>
    <definedName name="OLE_LINK118" localSheetId="2">'Приложение 4 дороги (проч)'!#REF!</definedName>
    <definedName name="OLE_LINK118" localSheetId="3">'Приложение 5 дороги (рег п)'!#REF!</definedName>
    <definedName name="OLE_LINK123" localSheetId="0">'Приложение 2 кап.рем'!#REF!</definedName>
    <definedName name="OLE_LINK123" localSheetId="2">'Приложение 4 дороги (проч)'!#REF!</definedName>
    <definedName name="OLE_LINK123" localSheetId="3">'Приложение 5 дороги (рег п)'!#REF!</definedName>
    <definedName name="OLE_LINK123" localSheetId="4">'Приложение 6 мосты'!#REF!</definedName>
    <definedName name="OLE_LINK20" localSheetId="0">'Приложение 2 кап.рем'!#REF!</definedName>
    <definedName name="OLE_LINK20" localSheetId="2">'Приложение 4 дороги (проч)'!$A$9</definedName>
    <definedName name="OLE_LINK20" localSheetId="3">'Приложение 5 дороги (рег п)'!#REF!</definedName>
    <definedName name="OLE_LINK20" localSheetId="4">'Приложение 6 мосты'!#REF!</definedName>
    <definedName name="OLE_LINK22" localSheetId="0">'Приложение 2 кап.рем'!#REF!</definedName>
    <definedName name="OLE_LINK22" localSheetId="2">'Приложение 4 дороги (проч)'!#REF!</definedName>
    <definedName name="OLE_LINK22" localSheetId="3">'Приложение 5 дороги (рег п)'!#REF!</definedName>
    <definedName name="OLE_LINK22" localSheetId="4">'Приложение 6 мосты'!#REF!</definedName>
    <definedName name="OLE_LINK54" localSheetId="0">'Приложение 2 кап.рем'!#REF!</definedName>
    <definedName name="OLE_LINK54" localSheetId="2">'Приложение 4 дороги (проч)'!#REF!</definedName>
    <definedName name="OLE_LINK54" localSheetId="3">'Приложение 5 дороги (рег п)'!$A$12</definedName>
    <definedName name="OLE_LINK54" localSheetId="4">'Приложение 6 мосты'!#REF!</definedName>
    <definedName name="OLE_LINK97" localSheetId="0">'Приложение 2 кап.рем'!#REF!</definedName>
    <definedName name="OLE_LINK97" localSheetId="2">'Приложение 4 дороги (проч)'!#REF!</definedName>
    <definedName name="OLE_LINK97" localSheetId="3">'Приложение 5 дороги (рег п)'!#REF!</definedName>
    <definedName name="OLE_LINK97" localSheetId="4">'Приложение 6 мосты'!#REF!</definedName>
    <definedName name="_xlnm.Print_Area" localSheetId="1">'Приложение 3 Освещение'!$A$1:$G$77</definedName>
    <definedName name="_xlnm.Print_Area" localSheetId="2">'Приложение 4 дороги (проч)'!$A$1:$G$49</definedName>
    <definedName name="_xlnm.Print_Area" localSheetId="3">'Приложение 5 дороги (рег п)'!$A$1:$G$42</definedName>
    <definedName name="_xlnm.Print_Area" localSheetId="4">'Приложение 6 мосты'!$A$1:$F$12</definedName>
    <definedName name="_xlnm.Print_Area" localSheetId="5">'Приложение 7 содержание '!$A$1:$B$28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51" l="1"/>
  <c r="F11" i="51"/>
  <c r="C49" i="66" l="1"/>
  <c r="C48" i="66"/>
  <c r="C47" i="66"/>
  <c r="C46" i="66"/>
  <c r="C28" i="66"/>
  <c r="C45" i="66" s="1"/>
  <c r="C22" i="66"/>
  <c r="C15" i="66"/>
  <c r="C77" i="71" l="1"/>
  <c r="C76" i="71"/>
  <c r="C62" i="71"/>
  <c r="C53" i="71"/>
  <c r="C50" i="71"/>
  <c r="C47" i="71"/>
  <c r="C43" i="71"/>
  <c r="C40" i="71"/>
  <c r="C33" i="71"/>
  <c r="C30" i="71"/>
  <c r="C25" i="71"/>
  <c r="C22" i="71"/>
  <c r="C18" i="71"/>
  <c r="C15" i="71"/>
  <c r="C12" i="71"/>
  <c r="C41" i="67"/>
  <c r="C39" i="67"/>
  <c r="C32" i="67"/>
  <c r="C34" i="67" s="1"/>
  <c r="C30" i="67"/>
  <c r="C26" i="67"/>
  <c r="C22" i="67"/>
  <c r="C13" i="67"/>
  <c r="C44" i="66"/>
  <c r="C41" i="66"/>
  <c r="C38" i="66" l="1"/>
  <c r="C35" i="66"/>
  <c r="C32" i="66"/>
  <c r="C25" i="66"/>
  <c r="C11" i="66"/>
  <c r="L37" i="67" l="1"/>
  <c r="M36" i="67"/>
  <c r="N36" i="67" s="1"/>
  <c r="N37" i="67" s="1"/>
  <c r="C37" i="67"/>
  <c r="N34" i="67"/>
  <c r="M32" i="67"/>
  <c r="M34" i="67" s="1"/>
  <c r="L32" i="67"/>
  <c r="L34" i="67" s="1"/>
  <c r="L30" i="67"/>
  <c r="M28" i="67"/>
  <c r="N28" i="67" s="1"/>
  <c r="N30" i="67" s="1"/>
  <c r="N26" i="67"/>
  <c r="M26" i="67"/>
  <c r="L24" i="67"/>
  <c r="L26" i="67" s="1"/>
  <c r="L22" i="67"/>
  <c r="M21" i="67"/>
  <c r="N21" i="67" s="1"/>
  <c r="N22" i="67" s="1"/>
  <c r="L19" i="67"/>
  <c r="M18" i="67"/>
  <c r="N18" i="67" s="1"/>
  <c r="C19" i="67"/>
  <c r="C16" i="67"/>
  <c r="L16" i="67"/>
  <c r="M15" i="67"/>
  <c r="M16" i="67" s="1"/>
  <c r="L13" i="67"/>
  <c r="M12" i="67"/>
  <c r="M13" i="67" s="1"/>
  <c r="L9" i="67"/>
  <c r="L47" i="67" s="1"/>
  <c r="C10" i="67"/>
  <c r="C38" i="67" s="1"/>
  <c r="G63" i="66"/>
  <c r="G61" i="66"/>
  <c r="C61" i="66"/>
  <c r="G59" i="66"/>
  <c r="C59" i="66"/>
  <c r="C63" i="66" s="1"/>
  <c r="G56" i="66"/>
  <c r="C56" i="66"/>
  <c r="M19" i="67" l="1"/>
  <c r="G60" i="66"/>
  <c r="G66" i="66" s="1"/>
  <c r="N19" i="67"/>
  <c r="C60" i="66"/>
  <c r="N12" i="67"/>
  <c r="N13" i="67" s="1"/>
  <c r="L10" i="67"/>
  <c r="L38" i="67" s="1"/>
  <c r="L42" i="67" s="1"/>
  <c r="M22" i="67"/>
  <c r="M30" i="67"/>
  <c r="M37" i="67"/>
  <c r="N15" i="67"/>
  <c r="N16" i="67" s="1"/>
  <c r="N46" i="67"/>
  <c r="M9" i="67"/>
  <c r="M10" i="67" s="1"/>
  <c r="C18" i="66"/>
  <c r="C42" i="67" s="1"/>
  <c r="L39" i="67" l="1"/>
  <c r="G52" i="66"/>
  <c r="G62" i="66" s="1"/>
  <c r="N9" i="67"/>
  <c r="N10" i="67" s="1"/>
  <c r="N38" i="67" s="1"/>
  <c r="N39" i="67" s="1"/>
  <c r="M38" i="67"/>
  <c r="M39" i="67" s="1"/>
  <c r="M45" i="67" s="1"/>
  <c r="N45" i="67"/>
  <c r="C62" i="66" l="1"/>
  <c r="L49" i="67"/>
  <c r="M49" i="67"/>
  <c r="N49" i="67" l="1"/>
  <c r="C14" i="63" l="1"/>
  <c r="C15" i="63" s="1"/>
  <c r="C11" i="51" l="1"/>
  <c r="C12" i="51" s="1"/>
  <c r="C27" i="10" l="1"/>
  <c r="C24" i="10"/>
  <c r="B24" i="10"/>
  <c r="B23" i="10"/>
  <c r="C22" i="10"/>
  <c r="B22" i="10"/>
  <c r="B27" i="10" s="1"/>
  <c r="C7" i="10"/>
  <c r="C23" i="10" s="1"/>
  <c r="B7" i="10"/>
  <c r="D27" i="10" l="1"/>
  <c r="C21" i="10"/>
</calcChain>
</file>

<file path=xl/sharedStrings.xml><?xml version="1.0" encoding="utf-8"?>
<sst xmlns="http://schemas.openxmlformats.org/spreadsheetml/2006/main" count="431" uniqueCount="176">
  <si>
    <t>№ п/п</t>
  </si>
  <si>
    <t>Наименование объекта</t>
  </si>
  <si>
    <t>Мощность, км</t>
  </si>
  <si>
    <t>Сроки выполнения работ</t>
  </si>
  <si>
    <t>начало</t>
  </si>
  <si>
    <t>окончание</t>
  </si>
  <si>
    <t>апрель</t>
  </si>
  <si>
    <t>октябрь</t>
  </si>
  <si>
    <t>Итого по району:</t>
  </si>
  <si>
    <t>Богородицкий район</t>
  </si>
  <si>
    <t>Воловский район</t>
  </si>
  <si>
    <t>Дубенский район</t>
  </si>
  <si>
    <t>Каменский район</t>
  </si>
  <si>
    <t>декабрь</t>
  </si>
  <si>
    <t>Суворовский район</t>
  </si>
  <si>
    <t>Чернский район</t>
  </si>
  <si>
    <t>Ясногорский район</t>
  </si>
  <si>
    <t>Белевский район</t>
  </si>
  <si>
    <t>Плавский район</t>
  </si>
  <si>
    <t>Приложение 5</t>
  </si>
  <si>
    <t>Киреевский район</t>
  </si>
  <si>
    <t>Мощность, пог. м</t>
  </si>
  <si>
    <t>Мероприятие «Увеличение доли автомобильных дорог общего пользования регионального или межмуниципального значения, отвечающих нормативным требованиям, и обеспечение их устойчивого функционирования»</t>
  </si>
  <si>
    <t>ВСЕГО ПО РЕМОНТУ АВТОДОРОГ:</t>
  </si>
  <si>
    <t>Содержание автомобильных дорог общего пользования регионального или межмуниципального значения и искусственных сооружений на них</t>
  </si>
  <si>
    <t>ИТОГО</t>
  </si>
  <si>
    <t>Капитальный ремонт участка автомобильной дороги II технической категории Тула-Новомосковск в части устройства пешеходного перехода на км 6+390 (в районе кладбища) в МО город Тула</t>
  </si>
  <si>
    <t>Перечень автомобильных дорог общего пользования регионального или межмуниципального значения, подлежащих ремонту в 2020 году (по мероприятию «Увеличение доли автомобильных дорог общего пользования регионального или межмуниципального значения, отвечающих нормативным требованиям, и обеспечение их устойчивого функционирования»)</t>
  </si>
  <si>
    <t>ИТОГО по ремонту искусственных сооружений</t>
  </si>
  <si>
    <t>Перечень искусственных сооружений на автомобильных дорогах общего пользования регионального или межмуниципального зачения, подлежащих ремонту в 2020 году (по мероприятию «Увеличение доли автомобильных дорог общего пользования регионального или межмуниципального значения, отвечающих нормативным требованиям, и обеспечение их устойчивого функционирования»)</t>
  </si>
  <si>
    <t>173,54 пог.м</t>
  </si>
  <si>
    <t>Перечень автомобильных дорог общего пользования регионального или межмуниципального значения, подлежащих ремонту в 2020 году (по региональному проекту «Дорожная сеть»)</t>
  </si>
  <si>
    <t>Устройство недостающего электроосвещения на автомобильных дорогах общего пользования регионального значения в 2020 году</t>
  </si>
  <si>
    <t>Наименование показателя</t>
  </si>
  <si>
    <t>Стоимость тыс,руб.</t>
  </si>
  <si>
    <t>Перечень автомобильных дорог общего пользования регионального или межмуниципального значения, 
подлежащих капитальному ремонту в 2020 году, в том числе:</t>
  </si>
  <si>
    <t>ремонт</t>
  </si>
  <si>
    <t>капитальный ремонт</t>
  </si>
  <si>
    <t>Налоги</t>
  </si>
  <si>
    <t>содержание</t>
  </si>
  <si>
    <t>налоги</t>
  </si>
  <si>
    <t>Категория а/д</t>
  </si>
  <si>
    <t>IV</t>
  </si>
  <si>
    <t>III</t>
  </si>
  <si>
    <t>V</t>
  </si>
  <si>
    <t>ИТОГО по ремонту автодорог, том числе:</t>
  </si>
  <si>
    <t>IV категория</t>
  </si>
  <si>
    <t>V категория</t>
  </si>
  <si>
    <t>ИТОГО по ремонту автодорог, в том числе:</t>
  </si>
  <si>
    <t>сентябрь</t>
  </si>
  <si>
    <t>III категория</t>
  </si>
  <si>
    <t>ноябрь</t>
  </si>
  <si>
    <t>Куркинский район</t>
  </si>
  <si>
    <t>Тепло-Огаревский район</t>
  </si>
  <si>
    <t>Приложение 3</t>
  </si>
  <si>
    <t>Ремонт участка автомобильной дороги «Спицино - Иваньково - Есуково» - автоподъезд к населенному пункту Григорьевское км 0+000 - км 3+400 в Ясногорском районе</t>
  </si>
  <si>
    <t>Ремонт участков автомобильной дороги Автоподъезд к населенному пункту Лужны от автодороги «Чернь - Медведки» - Ержино км 0+000 - км 0+180, км 2+800 - км 5+600 в Чернском районе</t>
  </si>
  <si>
    <t>Алексинский район</t>
  </si>
  <si>
    <t>Ефремовский район</t>
  </si>
  <si>
    <t>Стоимость, рублей</t>
  </si>
  <si>
    <t xml:space="preserve">в том числе из федерального бюджета </t>
  </si>
  <si>
    <t>Всего</t>
  </si>
  <si>
    <t>в том числе из  бюджета 
Тульской области</t>
  </si>
  <si>
    <t>январь</t>
  </si>
  <si>
    <t>Ремонт моста через р. Ольховка на км 12+780 автомобильной дороги Новомосковск–Савино в Новомосковском районе Тульской области</t>
  </si>
  <si>
    <t>Приложение 2</t>
  </si>
  <si>
    <t>Протяженность, км</t>
  </si>
  <si>
    <t>Кимовский район</t>
  </si>
  <si>
    <t>Киреевский  район</t>
  </si>
  <si>
    <t>Узловский район</t>
  </si>
  <si>
    <t>Щекинский район</t>
  </si>
  <si>
    <t>ИТОГО по освещению</t>
  </si>
  <si>
    <t>Наименование района</t>
  </si>
  <si>
    <t>Арсеньевский район</t>
  </si>
  <si>
    <t>Веневский район</t>
  </si>
  <si>
    <t>Заокский район</t>
  </si>
  <si>
    <t xml:space="preserve">Ленинский район </t>
  </si>
  <si>
    <t>Новомосковский район</t>
  </si>
  <si>
    <t>Одоевский район</t>
  </si>
  <si>
    <t>Приложение 6</t>
  </si>
  <si>
    <t>Приложение 7</t>
  </si>
  <si>
    <t>Итого по капитальному ремонту</t>
  </si>
  <si>
    <t>-</t>
  </si>
  <si>
    <t>Капитальный ремонт моста через р. Ольховка на км 12+780 автомобильной дороги Новомосковск–Савино в части переустройства инженерных коммуникаций в Новомосковском районе Тульской области</t>
  </si>
  <si>
    <t>МО г. Алексин</t>
  </si>
  <si>
    <t>Ленинский район</t>
  </si>
  <si>
    <t>Приложение 4</t>
  </si>
  <si>
    <t>Перечень автомобильных дорог общего пользования регионального или межмуниципального значения, 
подлежащих капитальному ремонту в 2026 году</t>
  </si>
  <si>
    <t>февраль</t>
  </si>
  <si>
    <t>переходящий на 2027 год</t>
  </si>
  <si>
    <t>Капитальный ремонт моста через реку Скнижка на км 11+020 автомобильной дороги Малахово – Заокский - музей Поленово в Заокском районе Тульской области</t>
  </si>
  <si>
    <t>Перечень автомобильных дорог общего пользования регионального или межмуниципального значения, подлежащих ремонту в 2026 году (по мероприятию «Увеличение доли автомобильных дорог общего пользования регионального или межмуниципального значения, отвечающих нормативным требованиям, и обеспечение их устойчивого функционирования»)</t>
  </si>
  <si>
    <t>Ремонт участка  автомобильной дороги «Алексин - Першино - Авангард»- подъезд к населенному пункту Бизюкино - Скороварово км 2+400 - км 6+200 в Алексинском районе Тульской области</t>
  </si>
  <si>
    <t>Ремонт участков автомобильной дороги Богородицк-Товарковский-Куркино км 4+425 - км 5+020 в Богородицком районе Тульской области</t>
  </si>
  <si>
    <t>Ремонт участка автомобильной дороги Турдей - Кресты км 6+095 - км 7+488 в Воловском районе Тульской области</t>
  </si>
  <si>
    <t>Ремонт участка автомобильной дороги «Чернь-Медведки» - Архангельское км 0+000 - км 0+679 в Каменском районе Тульской области</t>
  </si>
  <si>
    <t>Ремонт участка Автоподъезда к населенному пункту Сергиевское км 0+000 - км 3+083 в Куркинском районе Тульской области</t>
  </si>
  <si>
    <t>Ремонт участка автомобильной дороги Барыково - Коптево - Садки км 2+370 - км 15+400 в Ленинском районе Тульской области</t>
  </si>
  <si>
    <t>Ремонт участка автомобильной дороги Алешня - Мерлиновка - Борщовка км 0+000 - км 1+435 в Ленинском районе Тульской области</t>
  </si>
  <si>
    <t>Ремонт участка автомобильной дороги Горбачево - Липицы км 16+000 - км 24+500 в Плавском районе Тульской области</t>
  </si>
  <si>
    <t>Ремонт участка автомобильной дороги Тула - Новомосковск км 52+145 - км 53+954 в Узловском районе Тульской области</t>
  </si>
  <si>
    <t>II</t>
  </si>
  <si>
    <t>Ремонт участка автомобильной дороги «Спицинский-Иваньково-Есуковский» -автоподъезд к населенному пункту Григорьевское км 7+785 - км 9+094 в городском округе Кашира Московской области</t>
  </si>
  <si>
    <t>Ремонт участка автомобильной дороги «Волово - Баскаково - Панарино» - подъезд к населенному пункту Становая км 0+000 - км 0+753 в Воловском районе Тульской области</t>
  </si>
  <si>
    <t>II категория</t>
  </si>
  <si>
    <t>Перечень автомобильных дорог общего пользования регионального или межмуниципального значения, подлежащих ремонту в 2026 году 
(по региональному проекту «Региональная и местная дорожная сеть»)</t>
  </si>
  <si>
    <t>Ремонт участка автомобильной дороги Алексин - Першино км 4+400 - км 14+400 в Алексинском районе Тульской области</t>
  </si>
  <si>
    <t>Ремонт участков автомобильной дороги Новое Клейменово -Ясногорск - Мордвес км 39+816 - км 40+725, км 40+925 - км 43+000  в Веневском районе Тульской области</t>
  </si>
  <si>
    <t>Ремонт участка автомобильной дороги «М-4 «Дон» Москва - Воронеж - Ростов-на-Дону - Краснодар - Новороссийск» - Волово - Теплое км 13+000 - км 21+470 в Воловском районе Тульской области</t>
  </si>
  <si>
    <t>Ремонт участка автомобильной дороги  М - 2 «Крым» старого направления км 131+000 - км 140+820 в Заокском районе Тульской области</t>
  </si>
  <si>
    <t>Ремонт участка автомобильной дороги Быковка - Богородицк км 6+507 - км 21+940 в Киреевском районе Тульской области</t>
  </si>
  <si>
    <t>Ремонт участка автомобильной дороги Тула - Алексин 
км 0+000 - км 4+495 в Ленинском районе Тульской области</t>
  </si>
  <si>
    <t>Ремонт участка автомобильной дороги Косая Гора - Скуратово - Лутовиново км 0+000 - км 2+746 в Ленинском районе Тульской области</t>
  </si>
  <si>
    <t>Ремонт участка автомобильной дороги Подъезд к населенному пункту Ново-Яковлевка км 0+000 - км 5+680 в Новомосковском районе Тульской области</t>
  </si>
  <si>
    <t>Ремонт участков автомобильной дороги Шахта 33 - шахта 38 - шахта 39/40 - Сокольники км 2+930 - км 6+525, км 0+150 - 
км 3+582 в Новомосковском районе Тульской области</t>
  </si>
  <si>
    <t>Ремонт участков автомобильной дороги Щекино - Одоев - Арсеньево км 45+000 - км 45+660, км 47+400 - км 48+961, 
км 50+400 - км 52+000, км 52+200 - км 53+000, км 54+400 - 
км 55+400, км 57+100 - км 58+000, км 61+700 - км 62+800 в Одоевском районе Тульской области</t>
  </si>
  <si>
    <t>Ремонт участков автомобильной дороги Тула - Белев 
км 76+035 - км 77+697, км 78+719 - км 86+000 в Одоевском районе Тульской области</t>
  </si>
  <si>
    <t>Ремонт участков автомобильной дороги Чернь – Медведки км 9+000 - км 10+500, км 14+500 - км 15+800 в Чернском районе Тульской области</t>
  </si>
  <si>
    <t>Перечень искусственных сооружений на автомобильных дорогах общего пользования регионального или межмуниципального значения, подлежащих ремонту в 2026 году (по мероприятию «Увеличение доли автомобильных дорог общего пользования регионального или межмуниципального значения, отвечающих нормативным требованиям, и обеспечение их устойчивого функционирования»)</t>
  </si>
  <si>
    <t>переходящий с 2025 года</t>
  </si>
  <si>
    <t>Перечень автомобильных дорог общего пользования регионального или межмуниципального значения, подлежащих устройству недостающего электроосвещения в 2026 году</t>
  </si>
  <si>
    <t>Капитальный ремонт в части устройства недостающего электроосвещения на автомобильной дороге Алексин – Малое Савватеево (н.п. Алексин) в МО г. Алексин Тульской области</t>
  </si>
  <si>
    <t>Капитальный ремонт в части устройства недостающего электроосвещения на автомобильной дороге Белев - Ровно - Слобода (н.п. Ровно, н.п. Слобода) в Белевском районе Тульской области</t>
  </si>
  <si>
    <t>Капитальный ремонт в части устройства недостающего электроосвещения на автомобильной дороге Дубна - Новое Павшино – «Р-132 «Золотое кольцо». Ярославль - Кострома - Иваново - Владимир - Гусь-Хрустальный - Рязань - Михайлов - Тула - Калуга - Вязьма - Ржев - Тверь - Углич – Ярославль» (н.п. Дубна, н.п. Протасово, н.п. Тимофеевка) в Дубенском районе Тульской области</t>
  </si>
  <si>
    <t>Капитальный ремонт в части устройства недостающего электроосвещения на автомобильной дороге «Орел – Ефремов» - Кочкино (н.п. Пожилино, н.п. Трусово, н.п. Кукуй, н.п. Кочкинские Выселки, н.п. Кочкино) в МО г. Ефремов Тульской области</t>
  </si>
  <si>
    <t>Капитальный ремонт в части устройства недостающего электроосвещения на автомобильной дороге Рязань - Ряжск - Александр Невский - Данков - Ефремов (н.п. Греков Хутор, н.п. Даровая, н.п. Козьминский, н.п. Кытино, н.п. Красная Заря, н.п. Ефремов) в МО г. Ефремов Тульской области</t>
  </si>
  <si>
    <t>Капитальный ремонт в части устройства недостающего электроосвещения на автомобильной дороге Поленово-Митино-Ланьшино (н.п. Бёхово, н.п. Митино, н.п. Веселово, н.п. Волковичи) в Заокском районе Тульской области</t>
  </si>
  <si>
    <t>Капитальный ремонт в части устройства недостающего электроосвещения на автомобильной дороге «Кимовск – Новольвовск» - автоподъезд к населенному пункту Львово (н.п. Львово) в Кимовском районе Тульской области</t>
  </si>
  <si>
    <t>Капитальный ремонт в части устройства недостающего электроосвещения на автомобильной дороге «Кимовск - Епифань - Куликово поле - Кресты» - автоподъезд к населенному пункту Молоденки (н.п. Покровка, н.п. Исаковка) в Кимовском районе Тульской области</t>
  </si>
  <si>
    <t>Капитальный ремонт в части устройства недостающего электроосвещения на автомобильной дороге «Киреевск - Теплое» - автоподъезд к населенному пункту Новоспасское (н.п. Мостовая, н.п. Новоспасское) в Киреевском районе Тульской области</t>
  </si>
  <si>
    <t>Капитальный ремонт в части устройства недостающего электроосвещения на автомобильной дороге Турдей - Кресты (н.п. Кресты) в Куркинском районе Тульской области</t>
  </si>
  <si>
    <t>МО г. Новомосковск</t>
  </si>
  <si>
    <t>Капитальный ремонт в части устройства недостающего электроосвещения на автомобильной дороге Маклец - Прохоровка (н.п. Грицово) в МО г. Новомосковск Тульской области</t>
  </si>
  <si>
    <t>Капитальный ремонт в части устройства недостающего электроосвещения на автомобильной дороге «Горбачево – Липицы» - автоподъезд к населенному пункту Стройка (н.п. Стройка) в Плавском районе Тульской области</t>
  </si>
  <si>
    <t>Капитальный ремонт в части устройства недостающего электроосвещения на автомобильной дороге Горбачево - Липицы (н.п. Кобылинский Хутор) в Плавском районе Тульской области</t>
  </si>
  <si>
    <t>Капитальный ремонт в части устройства недостающего электроосвещения и регулируемого пешеходного перехода в районе остановочного пункта на км 42+952 автомобильной дороги Тула – Новомосковск (через обход г. Узловая) (км 42+835 – км 43+045) в Узловском районе Тульской области</t>
  </si>
  <si>
    <t>Капитальный ремонт в части устройства недостающего электроосвещения на автомобильной дороге «Захаровка – Советск» - автоподъезд к населенному пункту Огаревка (н.п. Огаревка) в Щекинском районе Тульской области</t>
  </si>
  <si>
    <t>Капитальный ремонт в части устройства недостающего электроосвещения на автомобильной дороге «Щекино - Водозабор» - автоподъезд к населенному пункту Селиваново (н.п. Селиваново) в Щекинском районе Тульской области</t>
  </si>
  <si>
    <t>Капитальный ремонт в части устройства недостающего электроосвещения на автомобильной дороге Щекино – Липки – Киреевск (н.п. Станция Мостовая, н.п. Малая Мостовая, н.п. Шахта 24, н.п. Большие Озерки) в Щекинском районе Тульской области</t>
  </si>
  <si>
    <t>Капитальный ремонт в части устройства недостающего электроосвещения на автомобильной дороге Новое Клейменово - Ясногорск – Мордвес (н.п. Ясногорск) в Ясногорском районе Тульской области</t>
  </si>
  <si>
    <t>Капитальный ремонт в части устройства недостающего электроосвещения на автомобильной дороге Ясногорск – Денисово - Горшково (н.п. Ясногорск, н.п. Боровсковский, н.п. Горшково) в Ясногорском районе Тульской области</t>
  </si>
  <si>
    <t>Капитальный ремонт в части устройства недостающего электроосвещения на автомобильной дороге «Новое Клейменово - Ясногорск – Мордвес» - автоподъезд к населенному пункту Воловниково (н.п. Периково, н.п. Воловниково) в Ясногорском районе Тульской области</t>
  </si>
  <si>
    <t>Капитальный ремонт в части устройства недостающего электроосвещения на автомобильной дороге «Новое Клейменово - Ясногорск – Мордвес» - автоподъезд к населенному пункту Хотушь (н.п. Хотушь) в Ясногорском районе Тульской области</t>
  </si>
  <si>
    <t>Капитальный ремонт в части устройства недостающего электроосвещения на автомобильной дороге Спицинский - Иваньково - Есуковский (н.п. Спицинский, н.п. Восемское, н.п. Есуковский) в Ясногорском районе Тульской области</t>
  </si>
  <si>
    <t>Капитальный ремонт в части устройства недостающего электроосвещения на автомобильной дороге «Новое Клейменово - Ясногорск - Мордвес» - автоподъезд к населенному пункту Теляково (н.п. Теляково) в Ясногорском районе Тульской области</t>
  </si>
  <si>
    <t>Капитальный ремонт в части устройства недостающего электроосвещения на автомобильной дороге Ясногорск - Денисово - Горшково - автоподъезд к населенному пункту Гигант (н.п. Боровковский, н.п. Гигант) в Ясногорском районе Тульской области</t>
  </si>
  <si>
    <t>Капитальный ремонт в части устройства недостающего электроосвещения на автомобильной дороге Ясногорск - Денисово - Горшково - автоподъезд к населенному пункту Бураково (н.п. Бураково) в Ясногорском районе Тульской области</t>
  </si>
  <si>
    <t>Капитальный ремонт в части устройства недостающего электроосвещения на автомобильной дороге Ясногорск - Денисово - Горшково (н.п. Бураково) в Ясногорском районе Тульской области</t>
  </si>
  <si>
    <t>Капитальный ремонт в части устройства недостающего электроосвещения на автомобильной дороге «Новое Клейменово - Ясногорск - Мордвес» - автоподъезд к населенному пункту Тайдаково (н.п. Тайдаково) в Ясногорском районе Тульской области</t>
  </si>
  <si>
    <t>Капитальный ремонт в части устройства недостающего электроосвещения на автомобильной дороге (н.п. Бобровка) в Ясногорском районе Тульской области</t>
  </si>
  <si>
    <t>Капитальный ремонт в части устройства недостающего электроосвещения на автомобильной дороге «Кимовск - Епифань - Куликово поле - Кресты» - автоподъезд к населенному пункту Краснополье (н.п. Краснополье) в Кимовском районе Тульской области</t>
  </si>
  <si>
    <t>Капитальный ремонт в части устройства недостающего электроосвещения на автомобильной дороге «Одоев - Плавск» - подъезд к населенному пункту Рылево (н.п. Рылево) в Одоевском районе Тульской области</t>
  </si>
  <si>
    <t>Капитальный ремонт в части устройства недостающего электроосвещения на автомобильной дороге «Щекино - Одоев - Арсеньево» - автоподъезд к населенному пункту Малынь (н.п. Лапино) в Щекинском районе Тульской области</t>
  </si>
  <si>
    <t>Капитальный ремонт в части устройства недостающего электроосвещения на автомобильной дороге «Щекино - Ломинцевский» - автоподъезд к населенному пункту Шахты 22 (н.п. Шахты 22) в Щекинском районе Тульской области</t>
  </si>
  <si>
    <t>Капитальный ремонт в части устройства недостающего электроосвещения на автомобильной дороге «Щекино - Ломинцевский»- автоподъезд к населенному пункту Шахты 24 (н.п. Шахты 24) в Щекинском районе Тульской области</t>
  </si>
  <si>
    <t>Капитальный ремонт в части устройства недостающего электроосвещения на автомобильной дороге «Щекино - Ломинцевский» - автоподъезд к населенному пункту Шахты 25 (н.п. Шахты 25) в Щекинском районе Тульской области</t>
  </si>
  <si>
    <t>Капитальный ремонт в части устройства недостающего электроосвещения на автомобильной дороге «Новое Клейменово - Ясногорск - Мордвес» - автоподъезд к населенному пункту Санталовский (н.п. Санталовский) в Ясногорском районе Тульской области</t>
  </si>
  <si>
    <t>Содержание автомобильных дорог общего пользования регионального или межмуниципального значения за счет финансирования 2026 года</t>
  </si>
  <si>
    <t>Ремонт участка автомобильной дороги «Р-92  Калуга - Перемышль - Белев - Орел» -автоподъезд к населенному пункту Марково км 0+000 - км 2+040, км 2+911 - км 4+436 в Белевском районе Тульской области</t>
  </si>
  <si>
    <t>Ремонт участка автомобильной дороги «Лапотково - Ефремов» - Большое Минино км 13+400 - км 16+400 в Тепло-Огаревском районе Тульской области</t>
  </si>
  <si>
    <t>Ремонт участка автомобильной дороги "Р-92 Калуга - Перемышль - Белев - Орел" - автоподъезд к населенному пункту Марково км 2+040 - км 2+911 в Козельском районе Калужской области</t>
  </si>
  <si>
    <t>Категория дороги</t>
  </si>
  <si>
    <t>III - 3,800 км</t>
  </si>
  <si>
    <t>IV - 3,565 км</t>
  </si>
  <si>
    <t>IV - 0,871 км</t>
  </si>
  <si>
    <t>III - 0,595 км</t>
  </si>
  <si>
    <t>IV - 0,753 км</t>
  </si>
  <si>
    <t>IV - 1,393 км</t>
  </si>
  <si>
    <t>IV - 0,679 км</t>
  </si>
  <si>
    <t>IV - 3,083 км</t>
  </si>
  <si>
    <t>IV - 13,030 км</t>
  </si>
  <si>
    <t>IV - 8,500 км</t>
  </si>
  <si>
    <t>IV - 3,000 км</t>
  </si>
  <si>
    <t>II - 1,809 км</t>
  </si>
  <si>
    <t>IV - 1,309 км</t>
  </si>
  <si>
    <t>V - 1,435 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</si>
</sst>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00"/>
    <numFmt numFmtId="166" formatCode="#,##0.000"/>
    <numFmt numFmtId="167" formatCode="0.00000"/>
    <numFmt numFmtId="168" formatCode="0.00000000000000000%"/>
    <numFmt numFmtId="169" formatCode="#,##0.0000000"/>
    <numFmt numFmtId="170" formatCode="#,##0.00000"/>
    <numFmt numFmtId="171" formatCode="#,##0.0000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1"/>
    </font>
    <font>
      <b/>
      <i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0"/>
      <color theme="1"/>
      <name val="PT Astra Serif"/>
      <family val="1"/>
      <charset val="204"/>
    </font>
    <font>
      <i/>
      <sz val="12"/>
      <color theme="1"/>
      <name val="PT Astra Serif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rgb="FFFF0000"/>
      <name val="PT Astra Serif"/>
      <family val="1"/>
      <charset val="204"/>
    </font>
    <font>
      <b/>
      <i/>
      <sz val="11"/>
      <color theme="1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b/>
      <i/>
      <sz val="12"/>
      <name val="PT Astra Serif"/>
      <family val="1"/>
      <charset val="204"/>
    </font>
    <font>
      <b/>
      <i/>
      <sz val="11"/>
      <name val="PT Astra Serif"/>
      <family val="1"/>
      <charset val="204"/>
    </font>
    <font>
      <i/>
      <sz val="12"/>
      <name val="PT Astra Serif"/>
      <family val="1"/>
      <charset val="204"/>
    </font>
    <font>
      <sz val="11"/>
      <name val="PT Astra Serif"/>
      <family val="1"/>
      <charset val="204"/>
    </font>
    <font>
      <sz val="10"/>
      <name val="Arial Cyr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4" fillId="0" borderId="0"/>
  </cellStyleXfs>
  <cellXfs count="268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/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1" xfId="0" applyFont="1" applyBorder="1"/>
    <xf numFmtId="0" fontId="18" fillId="2" borderId="1" xfId="0" applyFont="1" applyFill="1" applyBorder="1" applyAlignment="1">
      <alignment horizontal="justify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/>
    <xf numFmtId="0" fontId="21" fillId="2" borderId="1" xfId="0" applyFont="1" applyFill="1" applyBorder="1" applyAlignment="1">
      <alignment horizontal="right"/>
    </xf>
    <xf numFmtId="0" fontId="15" fillId="0" borderId="1" xfId="0" applyFont="1" applyBorder="1" applyAlignment="1">
      <alignment horizontal="right"/>
    </xf>
    <xf numFmtId="4" fontId="6" fillId="0" borderId="0" xfId="1" applyNumberFormat="1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/>
    </xf>
    <xf numFmtId="4" fontId="5" fillId="0" borderId="0" xfId="1" applyNumberFormat="1" applyFont="1" applyAlignment="1">
      <alignment horizontal="center" vertical="center" wrapText="1"/>
    </xf>
    <xf numFmtId="4" fontId="3" fillId="0" borderId="0" xfId="0" applyNumberFormat="1" applyFont="1"/>
    <xf numFmtId="4" fontId="4" fillId="0" borderId="0" xfId="0" applyNumberFormat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4" fontId="17" fillId="0" borderId="0" xfId="1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15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3" fillId="0" borderId="3" xfId="0" applyFont="1" applyBorder="1"/>
    <xf numFmtId="4" fontId="3" fillId="0" borderId="4" xfId="0" applyNumberFormat="1" applyFont="1" applyBorder="1"/>
    <xf numFmtId="4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vertical="center" wrapText="1"/>
    </xf>
    <xf numFmtId="165" fontId="16" fillId="0" borderId="4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/>
    <xf numFmtId="17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5" fontId="18" fillId="0" borderId="1" xfId="1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/>
    </xf>
    <xf numFmtId="0" fontId="23" fillId="0" borderId="1" xfId="0" applyFont="1" applyBorder="1"/>
    <xf numFmtId="2" fontId="5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2" borderId="0" xfId="0" applyFont="1" applyFill="1"/>
    <xf numFmtId="0" fontId="18" fillId="2" borderId="1" xfId="0" applyFont="1" applyFill="1" applyBorder="1" applyAlignment="1">
      <alignment horizontal="justify" vertical="top" wrapText="1"/>
    </xf>
    <xf numFmtId="164" fontId="5" fillId="2" borderId="0" xfId="0" applyNumberFormat="1" applyFont="1" applyFill="1" applyAlignment="1">
      <alignment horizontal="right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6" fillId="2" borderId="1" xfId="0" applyNumberFormat="1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164" fontId="18" fillId="2" borderId="1" xfId="1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164" fontId="21" fillId="2" borderId="1" xfId="0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3" fillId="3" borderId="0" xfId="0" applyNumberFormat="1" applyFont="1" applyFill="1" applyAlignment="1">
      <alignment horizontal="center"/>
    </xf>
    <xf numFmtId="16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/>
    </xf>
    <xf numFmtId="169" fontId="3" fillId="0" borderId="0" xfId="0" applyNumberFormat="1" applyFont="1"/>
    <xf numFmtId="4" fontId="4" fillId="2" borderId="3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4" fontId="5" fillId="0" borderId="0" xfId="0" applyNumberFormat="1" applyFont="1" applyAlignment="1">
      <alignment wrapText="1"/>
    </xf>
    <xf numFmtId="0" fontId="17" fillId="0" borderId="1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0" borderId="0" xfId="0" applyNumberFormat="1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170" fontId="0" fillId="0" borderId="0" xfId="0" applyNumberFormat="1"/>
    <xf numFmtId="170" fontId="25" fillId="0" borderId="0" xfId="0" applyNumberFormat="1" applyFont="1"/>
    <xf numFmtId="4" fontId="26" fillId="0" borderId="0" xfId="0" applyNumberFormat="1" applyFont="1"/>
    <xf numFmtId="166" fontId="0" fillId="0" borderId="0" xfId="0" applyNumberFormat="1"/>
    <xf numFmtId="0" fontId="6" fillId="0" borderId="1" xfId="1" applyFont="1" applyBorder="1" applyAlignment="1">
      <alignment horizontal="justify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justify" vertical="center" wrapText="1"/>
    </xf>
    <xf numFmtId="0" fontId="6" fillId="2" borderId="1" xfId="1" applyFont="1" applyFill="1" applyBorder="1" applyAlignment="1">
      <alignment horizontal="justify" vertical="center" wrapText="1"/>
    </xf>
    <xf numFmtId="0" fontId="17" fillId="0" borderId="0" xfId="1" applyFont="1" applyAlignment="1">
      <alignment horizontal="center" vertical="center" wrapText="1"/>
    </xf>
    <xf numFmtId="165" fontId="17" fillId="0" borderId="0" xfId="1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4" fontId="19" fillId="2" borderId="0" xfId="0" applyNumberFormat="1" applyFont="1" applyFill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/>
    </xf>
    <xf numFmtId="0" fontId="3" fillId="0" borderId="1" xfId="0" applyFont="1" applyBorder="1" applyAlignment="1">
      <alignment vertical="center"/>
    </xf>
    <xf numFmtId="16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 wrapText="1"/>
    </xf>
    <xf numFmtId="165" fontId="6" fillId="0" borderId="3" xfId="1" applyNumberFormat="1" applyFont="1" applyBorder="1" applyAlignment="1">
      <alignment vertical="center" wrapText="1"/>
    </xf>
    <xf numFmtId="166" fontId="3" fillId="2" borderId="0" xfId="0" applyNumberFormat="1" applyFont="1" applyFill="1"/>
    <xf numFmtId="171" fontId="3" fillId="2" borderId="0" xfId="0" applyNumberFormat="1" applyFont="1" applyFill="1"/>
    <xf numFmtId="4" fontId="5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/>
    </xf>
    <xf numFmtId="4" fontId="3" fillId="0" borderId="4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4" fontId="6" fillId="3" borderId="4" xfId="1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6" fillId="3" borderId="1" xfId="1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4" fontId="6" fillId="4" borderId="4" xfId="1" applyNumberFormat="1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6" fillId="0" borderId="3" xfId="1" applyNumberFormat="1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5" fontId="6" fillId="0" borderId="3" xfId="1" applyNumberFormat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165" fontId="6" fillId="0" borderId="3" xfId="1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justify" vertical="center" wrapText="1"/>
    </xf>
    <xf numFmtId="164" fontId="4" fillId="0" borderId="0" xfId="0" applyNumberFormat="1" applyFont="1" applyAlignment="1">
      <alignment horizontal="center" vertical="center" wrapText="1"/>
    </xf>
    <xf numFmtId="0" fontId="18" fillId="2" borderId="3" xfId="1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4" fontId="6" fillId="2" borderId="0" xfId="1" applyNumberFormat="1" applyFont="1" applyFill="1" applyBorder="1" applyAlignment="1">
      <alignment horizontal="center" vertical="center" wrapText="1"/>
    </xf>
    <xf numFmtId="4" fontId="17" fillId="0" borderId="0" xfId="1" applyNumberFormat="1" applyFont="1" applyBorder="1" applyAlignment="1">
      <alignment horizontal="center" vertical="center" wrapText="1"/>
    </xf>
    <xf numFmtId="4" fontId="6" fillId="0" borderId="0" xfId="1" applyNumberFormat="1" applyFont="1" applyBorder="1" applyAlignment="1">
      <alignment horizontal="center" vertical="center" wrapText="1"/>
    </xf>
    <xf numFmtId="4" fontId="17" fillId="2" borderId="0" xfId="1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165" fontId="17" fillId="2" borderId="2" xfId="1" applyNumberFormat="1" applyFont="1" applyFill="1" applyBorder="1" applyAlignment="1">
      <alignment horizontal="center" vertical="center" wrapText="1"/>
    </xf>
    <xf numFmtId="165" fontId="17" fillId="0" borderId="2" xfId="1" applyNumberFormat="1" applyFont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4" fontId="5" fillId="0" borderId="0" xfId="0" applyNumberFormat="1" applyFont="1" applyBorder="1" applyAlignment="1">
      <alignment wrapText="1"/>
    </xf>
    <xf numFmtId="4" fontId="6" fillId="2" borderId="7" xfId="1" applyNumberFormat="1" applyFont="1" applyFill="1" applyBorder="1" applyAlignment="1">
      <alignment horizontal="center" vertical="center" wrapText="1"/>
    </xf>
    <xf numFmtId="4" fontId="17" fillId="0" borderId="7" xfId="1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164" fontId="5" fillId="0" borderId="0" xfId="0" applyNumberFormat="1" applyFont="1" applyAlignme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6" fontId="4" fillId="2" borderId="0" xfId="0" applyNumberFormat="1" applyFont="1" applyFill="1" applyBorder="1" applyAlignment="1">
      <alignment horizontal="center" vertical="top" wrapText="1"/>
    </xf>
    <xf numFmtId="4" fontId="6" fillId="0" borderId="0" xfId="0" applyNumberFormat="1" applyFont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4" fontId="17" fillId="2" borderId="0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right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0" fontId="3" fillId="0" borderId="14" xfId="0" applyFont="1" applyBorder="1"/>
    <xf numFmtId="4" fontId="3" fillId="0" borderId="5" xfId="0" applyNumberFormat="1" applyFont="1" applyBorder="1" applyAlignment="1">
      <alignment horizontal="center" vertical="center"/>
    </xf>
    <xf numFmtId="4" fontId="3" fillId="0" borderId="15" xfId="0" applyNumberFormat="1" applyFont="1" applyBorder="1"/>
    <xf numFmtId="166" fontId="3" fillId="0" borderId="5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vertical="center" wrapText="1"/>
    </xf>
    <xf numFmtId="165" fontId="5" fillId="2" borderId="0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16" fillId="2" borderId="0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ina.istomina/Desktop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 2 дороги (проч)"/>
      <sheetName val="Приложение № 3 дороги (рег п)"/>
      <sheetName val="Свод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zoomScaleSheetLayoutView="100" workbookViewId="0">
      <selection activeCell="F10" sqref="F10"/>
    </sheetView>
  </sheetViews>
  <sheetFormatPr defaultColWidth="9.140625" defaultRowHeight="15" x14ac:dyDescent="0.25"/>
  <cols>
    <col min="1" max="1" width="6.140625" style="1" customWidth="1"/>
    <col min="2" max="2" width="83.42578125" style="1" customWidth="1"/>
    <col min="3" max="3" width="15.140625" style="1" customWidth="1"/>
    <col min="4" max="4" width="14.85546875" style="1" customWidth="1"/>
    <col min="5" max="5" width="14.42578125" style="1" customWidth="1"/>
    <col min="6" max="6" width="18.140625" style="9" customWidth="1"/>
    <col min="7" max="7" width="5.28515625" style="1" customWidth="1"/>
    <col min="8" max="8" width="10.42578125" style="1" customWidth="1"/>
    <col min="9" max="9" width="24.140625" style="1" customWidth="1"/>
    <col min="10" max="10" width="12.42578125" style="1" bestFit="1" customWidth="1"/>
    <col min="11" max="11" width="10.140625" style="1" bestFit="1" customWidth="1"/>
    <col min="12" max="16384" width="9.140625" style="1"/>
  </cols>
  <sheetData>
    <row r="1" spans="1:6" ht="15.75" x14ac:dyDescent="0.25">
      <c r="A1" s="84"/>
      <c r="F1" s="136" t="s">
        <v>65</v>
      </c>
    </row>
    <row r="2" spans="1:6" x14ac:dyDescent="0.25">
      <c r="E2" s="227"/>
      <c r="F2" s="227"/>
    </row>
    <row r="3" spans="1:6" ht="31.5" customHeight="1" x14ac:dyDescent="0.25">
      <c r="A3" s="228" t="s">
        <v>87</v>
      </c>
      <c r="B3" s="228"/>
      <c r="C3" s="228"/>
      <c r="D3" s="228"/>
      <c r="E3" s="228"/>
      <c r="F3" s="228"/>
    </row>
    <row r="4" spans="1:6" ht="14.25" customHeight="1" x14ac:dyDescent="0.25">
      <c r="A4" s="134"/>
      <c r="B4" s="134"/>
      <c r="C4" s="134"/>
      <c r="D4" s="134"/>
      <c r="E4" s="134"/>
      <c r="F4" s="134"/>
    </row>
    <row r="5" spans="1:6" x14ac:dyDescent="0.25">
      <c r="A5" s="229"/>
      <c r="B5" s="229"/>
      <c r="C5" s="229"/>
      <c r="D5" s="229"/>
      <c r="E5" s="229"/>
      <c r="F5" s="229"/>
    </row>
    <row r="7" spans="1:6" ht="16.5" customHeight="1" x14ac:dyDescent="0.25">
      <c r="A7" s="230" t="s">
        <v>0</v>
      </c>
      <c r="B7" s="230" t="s">
        <v>1</v>
      </c>
      <c r="C7" s="230" t="s">
        <v>2</v>
      </c>
      <c r="D7" s="230" t="s">
        <v>3</v>
      </c>
      <c r="E7" s="230"/>
      <c r="F7" s="231"/>
    </row>
    <row r="8" spans="1:6" ht="15.75" x14ac:dyDescent="0.25">
      <c r="A8" s="230"/>
      <c r="B8" s="230"/>
      <c r="C8" s="230"/>
      <c r="D8" s="185" t="s">
        <v>4</v>
      </c>
      <c r="E8" s="185" t="s">
        <v>5</v>
      </c>
      <c r="F8" s="231"/>
    </row>
    <row r="9" spans="1:6" ht="17.45" customHeight="1" x14ac:dyDescent="0.25">
      <c r="A9" s="2"/>
      <c r="B9" s="139" t="s">
        <v>75</v>
      </c>
      <c r="C9" s="138"/>
      <c r="D9" s="3"/>
      <c r="E9" s="3"/>
      <c r="F9" s="191"/>
    </row>
    <row r="10" spans="1:6" ht="47.25" customHeight="1" x14ac:dyDescent="0.25">
      <c r="A10" s="3">
        <v>1</v>
      </c>
      <c r="B10" s="27" t="s">
        <v>90</v>
      </c>
      <c r="C10" s="82" t="s">
        <v>82</v>
      </c>
      <c r="D10" s="3" t="s">
        <v>6</v>
      </c>
      <c r="E10" s="82" t="s">
        <v>89</v>
      </c>
      <c r="F10" s="192"/>
    </row>
    <row r="11" spans="1:6" ht="18.75" customHeight="1" x14ac:dyDescent="0.25">
      <c r="A11" s="3"/>
      <c r="B11" s="173" t="s">
        <v>8</v>
      </c>
      <c r="C11" s="82" t="s">
        <v>82</v>
      </c>
      <c r="D11" s="3"/>
      <c r="E11" s="82"/>
      <c r="F11" s="193"/>
    </row>
    <row r="12" spans="1:6" ht="18" customHeight="1" x14ac:dyDescent="0.25">
      <c r="A12" s="3"/>
      <c r="B12" s="173" t="s">
        <v>77</v>
      </c>
      <c r="C12" s="82"/>
      <c r="D12" s="3"/>
      <c r="E12" s="82"/>
      <c r="F12" s="192"/>
    </row>
    <row r="13" spans="1:6" ht="47.25" customHeight="1" x14ac:dyDescent="0.25">
      <c r="A13" s="3">
        <v>2</v>
      </c>
      <c r="B13" s="124" t="s">
        <v>83</v>
      </c>
      <c r="C13" s="82" t="s">
        <v>82</v>
      </c>
      <c r="D13" s="114" t="s">
        <v>119</v>
      </c>
      <c r="E13" s="82" t="s">
        <v>88</v>
      </c>
      <c r="F13" s="192"/>
    </row>
    <row r="14" spans="1:6" ht="19.5" customHeight="1" x14ac:dyDescent="0.25">
      <c r="A14" s="2"/>
      <c r="B14" s="139" t="s">
        <v>8</v>
      </c>
      <c r="C14" s="129" t="str">
        <f>C10</f>
        <v>-</v>
      </c>
      <c r="D14" s="3"/>
      <c r="E14" s="3"/>
      <c r="F14" s="193"/>
    </row>
    <row r="15" spans="1:6" ht="19.5" customHeight="1" x14ac:dyDescent="0.25">
      <c r="A15" s="26"/>
      <c r="B15" s="135" t="s">
        <v>81</v>
      </c>
      <c r="C15" s="129" t="str">
        <f>C14</f>
        <v>-</v>
      </c>
      <c r="D15" s="137"/>
      <c r="E15" s="137"/>
      <c r="F15" s="193"/>
    </row>
  </sheetData>
  <mergeCells count="8">
    <mergeCell ref="E2:F2"/>
    <mergeCell ref="A3:F3"/>
    <mergeCell ref="A5:F5"/>
    <mergeCell ref="A7:A8"/>
    <mergeCell ref="B7:B8"/>
    <mergeCell ref="C7:C8"/>
    <mergeCell ref="D7:E7"/>
    <mergeCell ref="F7:F8"/>
  </mergeCells>
  <pageMargins left="0.70866141732283472" right="0.70866141732283472" top="0.74803149606299213" bottom="0.74803149606299213" header="0.31496062992125984" footer="0.31496062992125984"/>
  <pageSetup paperSize="9" scale="86" fitToHeight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view="pageBreakPreview" zoomScaleNormal="100" zoomScaleSheetLayoutView="100" workbookViewId="0">
      <selection activeCell="F8" sqref="F8:F9"/>
    </sheetView>
  </sheetViews>
  <sheetFormatPr defaultColWidth="9.140625" defaultRowHeight="15.75" x14ac:dyDescent="0.25"/>
  <cols>
    <col min="1" max="1" width="9.140625" style="110"/>
    <col min="2" max="2" width="72.28515625" style="110" customWidth="1"/>
    <col min="3" max="3" width="19.7109375" style="110" customWidth="1"/>
    <col min="4" max="4" width="10.140625" style="111" customWidth="1"/>
    <col min="5" max="5" width="13.28515625" style="110" customWidth="1"/>
    <col min="6" max="6" width="22.7109375" style="112" customWidth="1"/>
    <col min="7" max="7" width="12.42578125" style="110" customWidth="1"/>
    <col min="8" max="8" width="20.42578125" style="110" customWidth="1"/>
    <col min="9" max="9" width="27.85546875" style="110" customWidth="1"/>
    <col min="10" max="16384" width="9.140625" style="110"/>
  </cols>
  <sheetData>
    <row r="1" spans="1:9" x14ac:dyDescent="0.25">
      <c r="F1" s="144" t="s">
        <v>54</v>
      </c>
    </row>
    <row r="2" spans="1:9" x14ac:dyDescent="0.25">
      <c r="E2" s="234"/>
      <c r="F2" s="234"/>
    </row>
    <row r="3" spans="1:9" ht="15.6" customHeight="1" x14ac:dyDescent="0.25">
      <c r="A3" s="228" t="s">
        <v>120</v>
      </c>
      <c r="B3" s="228"/>
      <c r="C3" s="228"/>
      <c r="D3" s="228"/>
      <c r="E3" s="228"/>
      <c r="F3" s="215"/>
    </row>
    <row r="4" spans="1:9" ht="15" customHeight="1" x14ac:dyDescent="0.25">
      <c r="A4" s="228"/>
      <c r="B4" s="228"/>
      <c r="C4" s="228"/>
      <c r="D4" s="228"/>
      <c r="E4" s="228"/>
      <c r="F4" s="215"/>
    </row>
    <row r="5" spans="1:9" ht="15" customHeight="1" x14ac:dyDescent="0.25">
      <c r="A5" s="228"/>
      <c r="B5" s="228"/>
      <c r="C5" s="228"/>
      <c r="D5" s="228"/>
      <c r="E5" s="228"/>
      <c r="F5" s="215"/>
    </row>
    <row r="6" spans="1:9" ht="15" customHeight="1" x14ac:dyDescent="0.25">
      <c r="A6" s="228"/>
      <c r="B6" s="228"/>
      <c r="C6" s="228"/>
      <c r="D6" s="228"/>
      <c r="E6" s="228"/>
      <c r="F6" s="248"/>
    </row>
    <row r="7" spans="1:9" x14ac:dyDescent="0.25">
      <c r="A7" s="249"/>
      <c r="B7" s="249"/>
      <c r="C7" s="249"/>
      <c r="D7" s="249"/>
      <c r="E7" s="249"/>
    </row>
    <row r="8" spans="1:9" ht="15.75" customHeight="1" x14ac:dyDescent="0.25">
      <c r="A8" s="236" t="s">
        <v>0</v>
      </c>
      <c r="B8" s="236" t="s">
        <v>1</v>
      </c>
      <c r="C8" s="236" t="s">
        <v>66</v>
      </c>
      <c r="D8" s="238" t="s">
        <v>3</v>
      </c>
      <c r="E8" s="239"/>
      <c r="F8" s="240"/>
      <c r="G8" s="231"/>
      <c r="H8" s="232"/>
      <c r="I8" s="232"/>
    </row>
    <row r="9" spans="1:9" x14ac:dyDescent="0.25">
      <c r="A9" s="237"/>
      <c r="B9" s="237"/>
      <c r="C9" s="237"/>
      <c r="D9" s="187" t="s">
        <v>4</v>
      </c>
      <c r="E9" s="185" t="s">
        <v>5</v>
      </c>
      <c r="F9" s="240"/>
      <c r="G9" s="231"/>
      <c r="H9" s="232"/>
      <c r="I9" s="232"/>
    </row>
    <row r="10" spans="1:9" x14ac:dyDescent="0.25">
      <c r="A10" s="186"/>
      <c r="B10" s="133" t="s">
        <v>84</v>
      </c>
      <c r="C10" s="200"/>
      <c r="D10" s="187"/>
      <c r="E10" s="185"/>
      <c r="F10" s="193"/>
      <c r="G10" s="191"/>
      <c r="H10" s="182"/>
      <c r="I10" s="182"/>
    </row>
    <row r="11" spans="1:9" ht="47.25" x14ac:dyDescent="0.25">
      <c r="A11" s="3">
        <v>1</v>
      </c>
      <c r="B11" s="122" t="s">
        <v>121</v>
      </c>
      <c r="C11" s="201">
        <v>0.37</v>
      </c>
      <c r="D11" s="114" t="s">
        <v>63</v>
      </c>
      <c r="E11" s="114" t="s">
        <v>13</v>
      </c>
      <c r="F11" s="195"/>
      <c r="G11" s="191"/>
      <c r="H11" s="182"/>
      <c r="I11" s="182"/>
    </row>
    <row r="12" spans="1:9" x14ac:dyDescent="0.25">
      <c r="A12" s="3"/>
      <c r="B12" s="113" t="s">
        <v>8</v>
      </c>
      <c r="C12" s="202">
        <f>C11</f>
        <v>0.37</v>
      </c>
      <c r="D12" s="114"/>
      <c r="E12" s="3"/>
      <c r="F12" s="193"/>
      <c r="G12" s="191"/>
      <c r="H12" s="182"/>
      <c r="I12" s="182"/>
    </row>
    <row r="13" spans="1:9" ht="15.75" customHeight="1" x14ac:dyDescent="0.25">
      <c r="A13" s="3"/>
      <c r="B13" s="113" t="s">
        <v>17</v>
      </c>
      <c r="C13" s="203"/>
      <c r="D13" s="114"/>
      <c r="E13" s="3"/>
      <c r="F13" s="193"/>
      <c r="G13" s="191"/>
      <c r="H13" s="182"/>
      <c r="I13" s="182"/>
    </row>
    <row r="14" spans="1:9" ht="51" customHeight="1" x14ac:dyDescent="0.25">
      <c r="A14" s="3">
        <v>2</v>
      </c>
      <c r="B14" s="122" t="s">
        <v>122</v>
      </c>
      <c r="C14" s="204">
        <v>1.94</v>
      </c>
      <c r="D14" s="114" t="s">
        <v>63</v>
      </c>
      <c r="E14" s="114" t="s">
        <v>13</v>
      </c>
      <c r="F14" s="195"/>
      <c r="G14" s="191"/>
      <c r="H14" s="182"/>
      <c r="I14" s="182"/>
    </row>
    <row r="15" spans="1:9" ht="15.75" customHeight="1" x14ac:dyDescent="0.25">
      <c r="A15" s="3"/>
      <c r="B15" s="113" t="s">
        <v>8</v>
      </c>
      <c r="C15" s="202">
        <f>C14</f>
        <v>1.94</v>
      </c>
      <c r="D15" s="114"/>
      <c r="E15" s="3"/>
      <c r="F15" s="193"/>
      <c r="G15" s="191"/>
      <c r="H15" s="182"/>
      <c r="I15" s="182"/>
    </row>
    <row r="16" spans="1:9" x14ac:dyDescent="0.25">
      <c r="A16" s="116"/>
      <c r="B16" s="187" t="s">
        <v>11</v>
      </c>
      <c r="C16" s="205"/>
      <c r="D16" s="123"/>
      <c r="E16" s="116"/>
      <c r="F16" s="193"/>
      <c r="G16" s="209"/>
      <c r="H16" s="115"/>
    </row>
    <row r="17" spans="1:8" ht="96" customHeight="1" x14ac:dyDescent="0.25">
      <c r="A17" s="3">
        <v>3</v>
      </c>
      <c r="B17" s="124" t="s">
        <v>123</v>
      </c>
      <c r="C17" s="206">
        <v>2.2450000000000001</v>
      </c>
      <c r="D17" s="114" t="s">
        <v>63</v>
      </c>
      <c r="E17" s="114" t="s">
        <v>13</v>
      </c>
      <c r="F17" s="196"/>
      <c r="G17" s="210"/>
      <c r="H17" s="115"/>
    </row>
    <row r="18" spans="1:8" ht="16.899999999999999" customHeight="1" x14ac:dyDescent="0.25">
      <c r="A18" s="116"/>
      <c r="B18" s="113" t="s">
        <v>8</v>
      </c>
      <c r="C18" s="207">
        <f>C17</f>
        <v>2.2450000000000001</v>
      </c>
      <c r="D18" s="123"/>
      <c r="E18" s="116"/>
      <c r="F18" s="193"/>
      <c r="G18" s="210"/>
      <c r="H18" s="115"/>
    </row>
    <row r="19" spans="1:8" ht="16.899999999999999" customHeight="1" x14ac:dyDescent="0.25">
      <c r="A19" s="116"/>
      <c r="B19" s="131" t="s">
        <v>58</v>
      </c>
      <c r="C19" s="205"/>
      <c r="D19" s="123"/>
      <c r="E19" s="116"/>
      <c r="F19" s="193"/>
      <c r="G19" s="210"/>
      <c r="H19" s="115"/>
    </row>
    <row r="20" spans="1:8" ht="69" customHeight="1" x14ac:dyDescent="0.25">
      <c r="A20" s="3">
        <v>4</v>
      </c>
      <c r="B20" s="124" t="s">
        <v>124</v>
      </c>
      <c r="C20" s="206">
        <v>1.4750000000000001</v>
      </c>
      <c r="D20" s="114" t="s">
        <v>63</v>
      </c>
      <c r="E20" s="114" t="s">
        <v>13</v>
      </c>
      <c r="F20" s="196"/>
      <c r="G20" s="210"/>
      <c r="H20" s="115"/>
    </row>
    <row r="21" spans="1:8" ht="82.5" customHeight="1" x14ac:dyDescent="0.25">
      <c r="A21" s="3">
        <v>5</v>
      </c>
      <c r="B21" s="124" t="s">
        <v>125</v>
      </c>
      <c r="C21" s="208">
        <v>5.5110000000000001</v>
      </c>
      <c r="D21" s="114" t="s">
        <v>63</v>
      </c>
      <c r="E21" s="114" t="s">
        <v>13</v>
      </c>
      <c r="F21" s="196"/>
      <c r="G21" s="210"/>
      <c r="H21" s="115"/>
    </row>
    <row r="22" spans="1:8" ht="15.75" customHeight="1" x14ac:dyDescent="0.25">
      <c r="A22" s="3"/>
      <c r="B22" s="113" t="s">
        <v>8</v>
      </c>
      <c r="C22" s="207">
        <f>SUM(C20:C21)</f>
        <v>6.9859999999999998</v>
      </c>
      <c r="D22" s="123"/>
      <c r="E22" s="116"/>
      <c r="F22" s="193"/>
      <c r="G22" s="210"/>
      <c r="H22" s="115"/>
    </row>
    <row r="23" spans="1:8" ht="15.75" customHeight="1" x14ac:dyDescent="0.25">
      <c r="A23" s="3"/>
      <c r="B23" s="113" t="s">
        <v>75</v>
      </c>
      <c r="C23" s="207"/>
      <c r="D23" s="123"/>
      <c r="E23" s="116"/>
      <c r="F23" s="193"/>
      <c r="G23" s="210"/>
      <c r="H23" s="115"/>
    </row>
    <row r="24" spans="1:8" ht="67.5" customHeight="1" x14ac:dyDescent="0.25">
      <c r="A24" s="3">
        <v>6</v>
      </c>
      <c r="B24" s="124" t="s">
        <v>126</v>
      </c>
      <c r="C24" s="208">
        <v>8.1850000000000005</v>
      </c>
      <c r="D24" s="114" t="s">
        <v>63</v>
      </c>
      <c r="E24" s="114" t="s">
        <v>13</v>
      </c>
      <c r="F24" s="192"/>
      <c r="G24" s="210"/>
      <c r="H24" s="115"/>
    </row>
    <row r="25" spans="1:8" ht="15.75" customHeight="1" x14ac:dyDescent="0.25">
      <c r="A25" s="3"/>
      <c r="B25" s="113" t="s">
        <v>8</v>
      </c>
      <c r="C25" s="207">
        <f>C24</f>
        <v>8.1850000000000005</v>
      </c>
      <c r="D25" s="123"/>
      <c r="E25" s="116"/>
      <c r="F25" s="193"/>
      <c r="G25" s="210"/>
      <c r="H25" s="115"/>
    </row>
    <row r="26" spans="1:8" x14ac:dyDescent="0.25">
      <c r="A26" s="3"/>
      <c r="B26" s="113" t="s">
        <v>67</v>
      </c>
      <c r="C26" s="202"/>
      <c r="D26" s="114"/>
      <c r="E26" s="3"/>
      <c r="F26" s="197"/>
      <c r="G26" s="210"/>
      <c r="H26" s="115"/>
    </row>
    <row r="27" spans="1:8" ht="66" customHeight="1" x14ac:dyDescent="0.25">
      <c r="A27" s="114">
        <v>7</v>
      </c>
      <c r="B27" s="125" t="s">
        <v>127</v>
      </c>
      <c r="C27" s="204">
        <v>0.65</v>
      </c>
      <c r="D27" s="114" t="s">
        <v>63</v>
      </c>
      <c r="E27" s="114" t="s">
        <v>13</v>
      </c>
      <c r="F27" s="211"/>
      <c r="G27" s="210"/>
      <c r="H27" s="115"/>
    </row>
    <row r="28" spans="1:8" ht="67.5" customHeight="1" x14ac:dyDescent="0.25">
      <c r="A28" s="114">
        <v>8</v>
      </c>
      <c r="B28" s="125" t="s">
        <v>150</v>
      </c>
      <c r="C28" s="204">
        <v>0.92500000000000004</v>
      </c>
      <c r="D28" s="114" t="s">
        <v>63</v>
      </c>
      <c r="E28" s="114" t="s">
        <v>13</v>
      </c>
      <c r="F28" s="211"/>
      <c r="G28" s="210"/>
      <c r="H28" s="115"/>
    </row>
    <row r="29" spans="1:8" ht="78.75" x14ac:dyDescent="0.25">
      <c r="A29" s="114">
        <v>9</v>
      </c>
      <c r="B29" s="125" t="s">
        <v>128</v>
      </c>
      <c r="C29" s="204">
        <v>2.1749999999999998</v>
      </c>
      <c r="D29" s="114" t="s">
        <v>63</v>
      </c>
      <c r="E29" s="114" t="s">
        <v>13</v>
      </c>
      <c r="F29" s="211"/>
      <c r="G29" s="210"/>
      <c r="H29" s="115"/>
    </row>
    <row r="30" spans="1:8" x14ac:dyDescent="0.25">
      <c r="A30" s="3"/>
      <c r="B30" s="113" t="s">
        <v>8</v>
      </c>
      <c r="C30" s="202">
        <f>SUM(C27:C29)</f>
        <v>3.75</v>
      </c>
      <c r="D30" s="114"/>
      <c r="E30" s="3"/>
      <c r="F30" s="212"/>
      <c r="G30" s="210"/>
      <c r="H30" s="115"/>
    </row>
    <row r="31" spans="1:8" x14ac:dyDescent="0.25">
      <c r="A31" s="3"/>
      <c r="B31" s="113" t="s">
        <v>68</v>
      </c>
      <c r="C31" s="203"/>
      <c r="D31" s="114"/>
      <c r="E31" s="3"/>
      <c r="F31" s="212"/>
      <c r="G31" s="210"/>
      <c r="H31" s="115"/>
    </row>
    <row r="32" spans="1:8" ht="66.75" customHeight="1" x14ac:dyDescent="0.25">
      <c r="A32" s="3">
        <v>10</v>
      </c>
      <c r="B32" s="122" t="s">
        <v>129</v>
      </c>
      <c r="C32" s="204">
        <v>2.63</v>
      </c>
      <c r="D32" s="114" t="s">
        <v>63</v>
      </c>
      <c r="E32" s="114" t="s">
        <v>13</v>
      </c>
      <c r="F32" s="211"/>
      <c r="G32" s="196"/>
      <c r="H32" s="115"/>
    </row>
    <row r="33" spans="1:8" x14ac:dyDescent="0.25">
      <c r="A33" s="3"/>
      <c r="B33" s="113" t="s">
        <v>8</v>
      </c>
      <c r="C33" s="202">
        <f>C32</f>
        <v>2.63</v>
      </c>
      <c r="D33" s="114"/>
      <c r="E33" s="3"/>
      <c r="F33" s="197"/>
      <c r="G33" s="210"/>
      <c r="H33" s="115"/>
    </row>
    <row r="34" spans="1:8" ht="15.75" hidden="1" customHeight="1" x14ac:dyDescent="0.25">
      <c r="A34" s="117"/>
      <c r="B34" s="126"/>
      <c r="C34" s="127"/>
      <c r="D34" s="114"/>
      <c r="E34" s="3"/>
      <c r="F34" s="197"/>
      <c r="G34" s="210"/>
      <c r="H34" s="115"/>
    </row>
    <row r="35" spans="1:8" ht="15.75" hidden="1" customHeight="1" x14ac:dyDescent="0.25">
      <c r="A35" s="117"/>
      <c r="B35" s="126"/>
      <c r="C35" s="127"/>
      <c r="D35" s="114"/>
      <c r="E35" s="3"/>
      <c r="F35" s="197"/>
      <c r="G35" s="210"/>
      <c r="H35" s="115"/>
    </row>
    <row r="36" spans="1:8" ht="15.75" hidden="1" customHeight="1" x14ac:dyDescent="0.25">
      <c r="A36" s="117"/>
      <c r="B36" s="126"/>
      <c r="C36" s="127"/>
      <c r="D36" s="114"/>
      <c r="E36" s="3"/>
      <c r="F36" s="197"/>
      <c r="G36" s="210"/>
      <c r="H36" s="115"/>
    </row>
    <row r="37" spans="1:8" ht="15.75" hidden="1" customHeight="1" x14ac:dyDescent="0.25">
      <c r="A37" s="117"/>
      <c r="B37" s="126"/>
      <c r="C37" s="127"/>
      <c r="D37" s="114"/>
      <c r="E37" s="3"/>
      <c r="F37" s="197"/>
      <c r="G37" s="210"/>
      <c r="H37" s="115"/>
    </row>
    <row r="38" spans="1:8" x14ac:dyDescent="0.25">
      <c r="A38" s="3"/>
      <c r="B38" s="113" t="s">
        <v>52</v>
      </c>
      <c r="C38" s="203"/>
      <c r="D38" s="114"/>
      <c r="E38" s="3"/>
      <c r="F38" s="197"/>
      <c r="G38" s="210"/>
      <c r="H38" s="115"/>
    </row>
    <row r="39" spans="1:8" ht="47.25" x14ac:dyDescent="0.25">
      <c r="A39" s="3">
        <v>11</v>
      </c>
      <c r="B39" s="122" t="s">
        <v>130</v>
      </c>
      <c r="C39" s="204">
        <v>0.5</v>
      </c>
      <c r="D39" s="114" t="s">
        <v>63</v>
      </c>
      <c r="E39" s="114" t="s">
        <v>13</v>
      </c>
      <c r="F39" s="198"/>
      <c r="G39" s="210"/>
      <c r="H39" s="115"/>
    </row>
    <row r="40" spans="1:8" x14ac:dyDescent="0.25">
      <c r="A40" s="3"/>
      <c r="B40" s="113" t="s">
        <v>8</v>
      </c>
      <c r="C40" s="203">
        <f>C39</f>
        <v>0.5</v>
      </c>
      <c r="D40" s="114"/>
      <c r="E40" s="3"/>
      <c r="F40" s="197"/>
      <c r="G40" s="210"/>
      <c r="H40" s="115"/>
    </row>
    <row r="41" spans="1:8" x14ac:dyDescent="0.25">
      <c r="A41" s="3"/>
      <c r="B41" s="113" t="s">
        <v>131</v>
      </c>
      <c r="C41" s="203"/>
      <c r="D41" s="114"/>
      <c r="E41" s="3"/>
      <c r="F41" s="197"/>
      <c r="G41" s="210"/>
      <c r="H41" s="115"/>
    </row>
    <row r="42" spans="1:8" ht="47.25" x14ac:dyDescent="0.25">
      <c r="A42" s="3">
        <v>12</v>
      </c>
      <c r="B42" s="122" t="s">
        <v>132</v>
      </c>
      <c r="C42" s="201">
        <v>0.5</v>
      </c>
      <c r="D42" s="114" t="s">
        <v>63</v>
      </c>
      <c r="E42" s="114" t="s">
        <v>13</v>
      </c>
      <c r="F42" s="198"/>
      <c r="G42" s="210"/>
      <c r="H42" s="115"/>
    </row>
    <row r="43" spans="1:8" x14ac:dyDescent="0.25">
      <c r="A43" s="3"/>
      <c r="B43" s="113" t="s">
        <v>8</v>
      </c>
      <c r="C43" s="203">
        <f>C42</f>
        <v>0.5</v>
      </c>
      <c r="D43" s="114"/>
      <c r="E43" s="3"/>
      <c r="F43" s="197"/>
      <c r="G43" s="210"/>
      <c r="H43" s="115"/>
    </row>
    <row r="44" spans="1:8" x14ac:dyDescent="0.25">
      <c r="A44" s="3"/>
      <c r="B44" s="113" t="s">
        <v>18</v>
      </c>
      <c r="C44" s="203"/>
      <c r="D44" s="114"/>
      <c r="E44" s="3"/>
      <c r="F44" s="199"/>
      <c r="G44" s="210"/>
      <c r="H44" s="115"/>
    </row>
    <row r="45" spans="1:8" ht="63" x14ac:dyDescent="0.25">
      <c r="A45" s="3">
        <v>13</v>
      </c>
      <c r="B45" s="122" t="s">
        <v>133</v>
      </c>
      <c r="C45" s="201">
        <v>0.185</v>
      </c>
      <c r="D45" s="114" t="s">
        <v>63</v>
      </c>
      <c r="E45" s="114" t="s">
        <v>13</v>
      </c>
      <c r="F45" s="196"/>
      <c r="G45" s="210"/>
      <c r="H45" s="115"/>
    </row>
    <row r="46" spans="1:8" ht="52.5" customHeight="1" x14ac:dyDescent="0.25">
      <c r="A46" s="3">
        <v>14</v>
      </c>
      <c r="B46" s="125" t="s">
        <v>134</v>
      </c>
      <c r="C46" s="204">
        <v>0.94499999999999995</v>
      </c>
      <c r="D46" s="114" t="s">
        <v>63</v>
      </c>
      <c r="E46" s="114" t="s">
        <v>13</v>
      </c>
      <c r="F46" s="196"/>
      <c r="G46" s="210"/>
      <c r="H46" s="115"/>
    </row>
    <row r="47" spans="1:8" x14ac:dyDescent="0.25">
      <c r="A47" s="3"/>
      <c r="B47" s="113" t="s">
        <v>8</v>
      </c>
      <c r="C47" s="202">
        <f>SUM(C45:C46)</f>
        <v>1.1299999999999999</v>
      </c>
      <c r="D47" s="114"/>
      <c r="E47" s="114"/>
      <c r="F47" s="199"/>
      <c r="G47" s="210"/>
      <c r="H47" s="115"/>
    </row>
    <row r="48" spans="1:8" x14ac:dyDescent="0.25">
      <c r="A48" s="3"/>
      <c r="B48" s="113" t="s">
        <v>78</v>
      </c>
      <c r="C48" s="202"/>
      <c r="D48" s="114"/>
      <c r="E48" s="114"/>
      <c r="F48" s="199"/>
      <c r="G48" s="210"/>
      <c r="H48" s="115"/>
    </row>
    <row r="49" spans="1:8" ht="63" x14ac:dyDescent="0.25">
      <c r="A49" s="3">
        <v>15</v>
      </c>
      <c r="B49" s="125" t="s">
        <v>151</v>
      </c>
      <c r="C49" s="204">
        <v>0.79</v>
      </c>
      <c r="D49" s="114" t="s">
        <v>63</v>
      </c>
      <c r="E49" s="114" t="s">
        <v>13</v>
      </c>
      <c r="F49" s="196"/>
      <c r="G49" s="210"/>
      <c r="H49" s="115"/>
    </row>
    <row r="50" spans="1:8" x14ac:dyDescent="0.25">
      <c r="A50" s="3"/>
      <c r="B50" s="113" t="s">
        <v>8</v>
      </c>
      <c r="C50" s="202">
        <f>C49</f>
        <v>0.79</v>
      </c>
      <c r="D50" s="114"/>
      <c r="E50" s="114"/>
      <c r="F50" s="199"/>
      <c r="G50" s="210"/>
      <c r="H50" s="115"/>
    </row>
    <row r="51" spans="1:8" x14ac:dyDescent="0.25">
      <c r="A51" s="3"/>
      <c r="B51" s="113" t="s">
        <v>69</v>
      </c>
      <c r="C51" s="203"/>
      <c r="D51" s="114"/>
      <c r="E51" s="114"/>
      <c r="F51" s="199"/>
      <c r="G51" s="210"/>
      <c r="H51" s="115"/>
    </row>
    <row r="52" spans="1:8" ht="81.75" customHeight="1" x14ac:dyDescent="0.25">
      <c r="A52" s="3">
        <v>16</v>
      </c>
      <c r="B52" s="125" t="s">
        <v>135</v>
      </c>
      <c r="C52" s="204">
        <v>0.21</v>
      </c>
      <c r="D52" s="114" t="s">
        <v>63</v>
      </c>
      <c r="E52" s="114" t="s">
        <v>13</v>
      </c>
      <c r="F52" s="196"/>
      <c r="G52" s="210"/>
      <c r="H52" s="115"/>
    </row>
    <row r="53" spans="1:8" x14ac:dyDescent="0.25">
      <c r="A53" s="3"/>
      <c r="B53" s="113" t="s">
        <v>8</v>
      </c>
      <c r="C53" s="203">
        <f>C52</f>
        <v>0.21</v>
      </c>
      <c r="D53" s="114"/>
      <c r="E53" s="3"/>
      <c r="F53" s="197"/>
      <c r="G53" s="210"/>
      <c r="H53" s="115"/>
    </row>
    <row r="54" spans="1:8" x14ac:dyDescent="0.25">
      <c r="A54" s="3"/>
      <c r="B54" s="113" t="s">
        <v>70</v>
      </c>
      <c r="C54" s="203"/>
      <c r="D54" s="114"/>
      <c r="E54" s="3"/>
      <c r="F54" s="197"/>
      <c r="G54" s="210"/>
      <c r="H54" s="115"/>
    </row>
    <row r="55" spans="1:8" ht="63" x14ac:dyDescent="0.25">
      <c r="A55" s="3">
        <v>17</v>
      </c>
      <c r="B55" s="125" t="s">
        <v>136</v>
      </c>
      <c r="C55" s="204">
        <v>1.6919999999999999</v>
      </c>
      <c r="D55" s="114" t="s">
        <v>63</v>
      </c>
      <c r="E55" s="114" t="s">
        <v>13</v>
      </c>
      <c r="F55" s="196"/>
      <c r="G55" s="210"/>
      <c r="H55" s="115"/>
    </row>
    <row r="56" spans="1:8" ht="63" x14ac:dyDescent="0.25">
      <c r="A56" s="3">
        <v>18</v>
      </c>
      <c r="B56" s="125" t="s">
        <v>137</v>
      </c>
      <c r="C56" s="204">
        <v>0.24</v>
      </c>
      <c r="D56" s="114" t="s">
        <v>63</v>
      </c>
      <c r="E56" s="114" t="s">
        <v>13</v>
      </c>
      <c r="F56" s="196"/>
      <c r="G56" s="210"/>
      <c r="H56" s="115"/>
    </row>
    <row r="57" spans="1:8" ht="62.25" customHeight="1" x14ac:dyDescent="0.25">
      <c r="A57" s="3">
        <v>19</v>
      </c>
      <c r="B57" s="125" t="s">
        <v>152</v>
      </c>
      <c r="C57" s="204">
        <v>0.87</v>
      </c>
      <c r="D57" s="114" t="s">
        <v>63</v>
      </c>
      <c r="E57" s="114" t="s">
        <v>13</v>
      </c>
      <c r="F57" s="196"/>
      <c r="G57" s="210"/>
      <c r="H57" s="115"/>
    </row>
    <row r="58" spans="1:8" ht="63" x14ac:dyDescent="0.25">
      <c r="A58" s="3">
        <v>20</v>
      </c>
      <c r="B58" s="125" t="s">
        <v>153</v>
      </c>
      <c r="C58" s="204">
        <v>0.5</v>
      </c>
      <c r="D58" s="114" t="s">
        <v>63</v>
      </c>
      <c r="E58" s="114" t="s">
        <v>13</v>
      </c>
      <c r="F58" s="196"/>
      <c r="G58" s="210"/>
      <c r="H58" s="115"/>
    </row>
    <row r="59" spans="1:8" ht="60" customHeight="1" x14ac:dyDescent="0.25">
      <c r="A59" s="3">
        <v>21</v>
      </c>
      <c r="B59" s="125" t="s">
        <v>155</v>
      </c>
      <c r="C59" s="204">
        <v>0.5</v>
      </c>
      <c r="D59" s="114" t="s">
        <v>63</v>
      </c>
      <c r="E59" s="114" t="s">
        <v>13</v>
      </c>
      <c r="F59" s="196"/>
      <c r="G59" s="210"/>
      <c r="H59" s="115"/>
    </row>
    <row r="60" spans="1:8" ht="63" x14ac:dyDescent="0.25">
      <c r="A60" s="3">
        <v>22</v>
      </c>
      <c r="B60" s="125" t="s">
        <v>154</v>
      </c>
      <c r="C60" s="204">
        <v>0.5</v>
      </c>
      <c r="D60" s="114" t="s">
        <v>63</v>
      </c>
      <c r="E60" s="114" t="s">
        <v>13</v>
      </c>
      <c r="F60" s="196"/>
      <c r="G60" s="210"/>
      <c r="H60" s="115"/>
    </row>
    <row r="61" spans="1:8" ht="63" x14ac:dyDescent="0.25">
      <c r="A61" s="3">
        <v>23</v>
      </c>
      <c r="B61" s="125" t="s">
        <v>138</v>
      </c>
      <c r="C61" s="204">
        <v>0.5</v>
      </c>
      <c r="D61" s="114" t="s">
        <v>63</v>
      </c>
      <c r="E61" s="114" t="s">
        <v>13</v>
      </c>
      <c r="F61" s="196"/>
      <c r="G61" s="210"/>
      <c r="H61" s="115"/>
    </row>
    <row r="62" spans="1:8" x14ac:dyDescent="0.25">
      <c r="A62" s="3"/>
      <c r="B62" s="113" t="s">
        <v>8</v>
      </c>
      <c r="C62" s="203">
        <f>SUM(C55:C61)</f>
        <v>4.8019999999999996</v>
      </c>
      <c r="D62" s="114"/>
      <c r="E62" s="3"/>
      <c r="F62" s="197"/>
      <c r="G62" s="210"/>
      <c r="H62" s="115"/>
    </row>
    <row r="63" spans="1:8" x14ac:dyDescent="0.25">
      <c r="A63" s="3"/>
      <c r="B63" s="113" t="s">
        <v>16</v>
      </c>
      <c r="C63" s="203"/>
      <c r="D63" s="114"/>
      <c r="E63" s="3"/>
      <c r="F63" s="197"/>
      <c r="G63" s="210"/>
      <c r="H63" s="115"/>
    </row>
    <row r="64" spans="1:8" ht="63" x14ac:dyDescent="0.25">
      <c r="A64" s="3">
        <v>24</v>
      </c>
      <c r="B64" s="125" t="s">
        <v>139</v>
      </c>
      <c r="C64" s="204">
        <v>0.92</v>
      </c>
      <c r="D64" s="114" t="s">
        <v>63</v>
      </c>
      <c r="E64" s="114" t="s">
        <v>13</v>
      </c>
      <c r="F64" s="196"/>
      <c r="G64" s="210"/>
      <c r="H64" s="115"/>
    </row>
    <row r="65" spans="1:8" ht="63" x14ac:dyDescent="0.25">
      <c r="A65" s="3">
        <v>25</v>
      </c>
      <c r="B65" s="125" t="s">
        <v>140</v>
      </c>
      <c r="C65" s="204">
        <v>1.6850000000000001</v>
      </c>
      <c r="D65" s="114" t="s">
        <v>63</v>
      </c>
      <c r="E65" s="114" t="s">
        <v>13</v>
      </c>
      <c r="F65" s="196"/>
      <c r="G65" s="210"/>
      <c r="H65" s="115"/>
    </row>
    <row r="66" spans="1:8" ht="78.75" x14ac:dyDescent="0.25">
      <c r="A66" s="3">
        <v>26</v>
      </c>
      <c r="B66" s="125" t="s">
        <v>141</v>
      </c>
      <c r="C66" s="204">
        <v>1.01</v>
      </c>
      <c r="D66" s="114" t="s">
        <v>63</v>
      </c>
      <c r="E66" s="114" t="s">
        <v>13</v>
      </c>
      <c r="F66" s="196"/>
      <c r="G66" s="210"/>
      <c r="H66" s="115"/>
    </row>
    <row r="67" spans="1:8" ht="65.25" customHeight="1" x14ac:dyDescent="0.25">
      <c r="A67" s="3">
        <v>27</v>
      </c>
      <c r="B67" s="125" t="s">
        <v>142</v>
      </c>
      <c r="C67" s="204">
        <v>1.321</v>
      </c>
      <c r="D67" s="114" t="s">
        <v>63</v>
      </c>
      <c r="E67" s="114" t="s">
        <v>13</v>
      </c>
      <c r="F67" s="196"/>
      <c r="G67" s="210"/>
      <c r="H67" s="115"/>
    </row>
    <row r="68" spans="1:8" ht="63" x14ac:dyDescent="0.25">
      <c r="A68" s="3">
        <v>28</v>
      </c>
      <c r="B68" s="125" t="s">
        <v>143</v>
      </c>
      <c r="C68" s="204">
        <v>1.6739999999999999</v>
      </c>
      <c r="D68" s="114" t="s">
        <v>63</v>
      </c>
      <c r="E68" s="114" t="s">
        <v>13</v>
      </c>
      <c r="F68" s="196"/>
      <c r="G68" s="210"/>
      <c r="H68" s="115"/>
    </row>
    <row r="69" spans="1:8" ht="63" x14ac:dyDescent="0.25">
      <c r="A69" s="3">
        <v>29</v>
      </c>
      <c r="B69" s="125" t="s">
        <v>144</v>
      </c>
      <c r="C69" s="204">
        <v>0.37</v>
      </c>
      <c r="D69" s="114" t="s">
        <v>63</v>
      </c>
      <c r="E69" s="114" t="s">
        <v>13</v>
      </c>
      <c r="F69" s="196"/>
      <c r="G69" s="210"/>
      <c r="H69" s="115"/>
    </row>
    <row r="70" spans="1:8" ht="63" x14ac:dyDescent="0.25">
      <c r="A70" s="3">
        <v>30</v>
      </c>
      <c r="B70" s="125" t="s">
        <v>145</v>
      </c>
      <c r="C70" s="204">
        <v>1.44</v>
      </c>
      <c r="D70" s="114" t="s">
        <v>63</v>
      </c>
      <c r="E70" s="114" t="s">
        <v>13</v>
      </c>
      <c r="F70" s="196"/>
      <c r="G70" s="210"/>
      <c r="H70" s="115"/>
    </row>
    <row r="71" spans="1:8" ht="63" x14ac:dyDescent="0.25">
      <c r="A71" s="3">
        <v>31</v>
      </c>
      <c r="B71" s="125" t="s">
        <v>146</v>
      </c>
      <c r="C71" s="204">
        <v>0.184</v>
      </c>
      <c r="D71" s="114" t="s">
        <v>63</v>
      </c>
      <c r="E71" s="114" t="s">
        <v>13</v>
      </c>
      <c r="F71" s="196"/>
      <c r="G71" s="210"/>
      <c r="H71" s="115"/>
    </row>
    <row r="72" spans="1:8" ht="47.25" x14ac:dyDescent="0.25">
      <c r="A72" s="3">
        <v>32</v>
      </c>
      <c r="B72" s="125" t="s">
        <v>147</v>
      </c>
      <c r="C72" s="204">
        <v>1.92</v>
      </c>
      <c r="D72" s="114" t="s">
        <v>63</v>
      </c>
      <c r="E72" s="114" t="s">
        <v>13</v>
      </c>
      <c r="F72" s="196"/>
      <c r="G72" s="210"/>
      <c r="H72" s="115"/>
    </row>
    <row r="73" spans="1:8" ht="63" x14ac:dyDescent="0.25">
      <c r="A73" s="3">
        <v>33</v>
      </c>
      <c r="B73" s="125" t="s">
        <v>148</v>
      </c>
      <c r="C73" s="204">
        <v>1.25</v>
      </c>
      <c r="D73" s="114" t="s">
        <v>63</v>
      </c>
      <c r="E73" s="114" t="s">
        <v>13</v>
      </c>
      <c r="F73" s="196"/>
      <c r="G73" s="210"/>
      <c r="H73" s="115"/>
    </row>
    <row r="74" spans="1:8" ht="78.75" x14ac:dyDescent="0.25">
      <c r="A74" s="3">
        <v>34</v>
      </c>
      <c r="B74" s="125" t="s">
        <v>156</v>
      </c>
      <c r="C74" s="204">
        <v>0.68</v>
      </c>
      <c r="D74" s="114" t="s">
        <v>63</v>
      </c>
      <c r="E74" s="114" t="s">
        <v>13</v>
      </c>
      <c r="F74" s="196"/>
      <c r="G74" s="210"/>
      <c r="H74" s="115"/>
    </row>
    <row r="75" spans="1:8" ht="47.25" x14ac:dyDescent="0.25">
      <c r="A75" s="3">
        <v>35</v>
      </c>
      <c r="B75" s="125" t="s">
        <v>149</v>
      </c>
      <c r="C75" s="204">
        <v>0.5</v>
      </c>
      <c r="D75" s="114" t="s">
        <v>63</v>
      </c>
      <c r="E75" s="114" t="s">
        <v>13</v>
      </c>
      <c r="F75" s="196"/>
      <c r="G75" s="210"/>
      <c r="H75" s="115"/>
    </row>
    <row r="76" spans="1:8" x14ac:dyDescent="0.25">
      <c r="A76" s="3"/>
      <c r="B76" s="113" t="s">
        <v>8</v>
      </c>
      <c r="C76" s="203">
        <f>SUM(C64:C75)</f>
        <v>12.954000000000001</v>
      </c>
      <c r="D76" s="114"/>
      <c r="E76" s="3"/>
      <c r="F76" s="197"/>
      <c r="G76" s="210"/>
      <c r="H76" s="115"/>
    </row>
    <row r="77" spans="1:8" x14ac:dyDescent="0.25">
      <c r="A77" s="6"/>
      <c r="B77" s="7" t="s">
        <v>71</v>
      </c>
      <c r="C77" s="207">
        <f>C12+C15+C18+C22+C25+C30+C33+C40+C43+C47+C50+C53+C62+C76</f>
        <v>46.991999999999997</v>
      </c>
      <c r="D77" s="187"/>
      <c r="E77" s="185"/>
      <c r="F77" s="193"/>
      <c r="G77" s="209"/>
    </row>
    <row r="80" spans="1:8" ht="15.6" customHeight="1" x14ac:dyDescent="0.25">
      <c r="A80" s="233"/>
      <c r="B80" s="233"/>
      <c r="C80" s="233"/>
      <c r="D80" s="233"/>
      <c r="E80" s="233"/>
      <c r="F80" s="233"/>
    </row>
  </sheetData>
  <mergeCells count="11">
    <mergeCell ref="G8:G9"/>
    <mergeCell ref="H8:H9"/>
    <mergeCell ref="I8:I9"/>
    <mergeCell ref="A80:F80"/>
    <mergeCell ref="E2:F2"/>
    <mergeCell ref="A8:A9"/>
    <mergeCell ref="B8:B9"/>
    <mergeCell ref="C8:C9"/>
    <mergeCell ref="D8:E8"/>
    <mergeCell ref="F8:F9"/>
    <mergeCell ref="A3:E7"/>
  </mergeCells>
  <pageMargins left="0.70866141732283472" right="0.70866141732283472" top="0.74803149606299213" bottom="0" header="0.31496062992125984" footer="0.31496062992125984"/>
  <pageSetup paperSize="9" scale="82" fitToHeight="0" orientation="landscape" r:id="rId1"/>
  <rowBreaks count="3" manualBreakCount="3">
    <brk id="22" max="4" man="1"/>
    <brk id="43" max="4" man="1"/>
    <brk id="58" max="4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4"/>
  <sheetViews>
    <sheetView view="pageBreakPreview" zoomScaleNormal="100" zoomScaleSheetLayoutView="100" workbookViewId="0">
      <selection activeCell="A4" sqref="A4:G4"/>
    </sheetView>
  </sheetViews>
  <sheetFormatPr defaultColWidth="9.140625" defaultRowHeight="15" x14ac:dyDescent="0.25"/>
  <cols>
    <col min="1" max="1" width="9.140625" style="1"/>
    <col min="2" max="2" width="89.7109375" style="1" customWidth="1"/>
    <col min="3" max="3" width="15.42578125" style="1" customWidth="1"/>
    <col min="4" max="4" width="13.85546875" style="1" customWidth="1"/>
    <col min="5" max="5" width="13.7109375" style="1" customWidth="1"/>
    <col min="6" max="6" width="17.5703125" style="1" customWidth="1"/>
    <col min="7" max="7" width="21.5703125" style="91" customWidth="1"/>
    <col min="8" max="8" width="0.140625" style="49" customWidth="1"/>
    <col min="9" max="9" width="0" style="1" hidden="1" customWidth="1"/>
    <col min="10" max="10" width="14" style="1" bestFit="1" customWidth="1"/>
    <col min="11" max="11" width="20.140625" style="1" customWidth="1"/>
    <col min="12" max="12" width="10.140625" style="1" bestFit="1" customWidth="1"/>
    <col min="13" max="16384" width="9.140625" style="1"/>
  </cols>
  <sheetData>
    <row r="1" spans="1:10" ht="15.75" x14ac:dyDescent="0.25">
      <c r="G1" s="86" t="s">
        <v>86</v>
      </c>
    </row>
    <row r="2" spans="1:10" x14ac:dyDescent="0.25">
      <c r="F2" s="158"/>
      <c r="G2" s="158"/>
    </row>
    <row r="3" spans="1:10" ht="55.5" customHeight="1" x14ac:dyDescent="0.25">
      <c r="A3" s="243" t="s">
        <v>91</v>
      </c>
      <c r="B3" s="243"/>
      <c r="C3" s="243"/>
      <c r="D3" s="243"/>
      <c r="E3" s="243"/>
      <c r="F3" s="243"/>
      <c r="G3" s="243"/>
    </row>
    <row r="4" spans="1:10" ht="16.5" customHeight="1" x14ac:dyDescent="0.25">
      <c r="A4" s="235"/>
      <c r="B4" s="235"/>
      <c r="C4" s="235"/>
      <c r="D4" s="235"/>
      <c r="E4" s="235"/>
      <c r="F4" s="235"/>
      <c r="G4" s="235"/>
    </row>
    <row r="5" spans="1:10" ht="16.5" customHeight="1" x14ac:dyDescent="0.25">
      <c r="A5" s="159"/>
      <c r="B5" s="159"/>
      <c r="C5" s="159"/>
      <c r="D5" s="159"/>
      <c r="E5" s="159"/>
      <c r="F5" s="159"/>
      <c r="G5" s="166"/>
    </row>
    <row r="6" spans="1:10" ht="15.75" customHeight="1" x14ac:dyDescent="0.25">
      <c r="A6" s="230" t="s">
        <v>0</v>
      </c>
      <c r="B6" s="230" t="s">
        <v>1</v>
      </c>
      <c r="C6" s="239" t="s">
        <v>2</v>
      </c>
      <c r="D6" s="230" t="s">
        <v>41</v>
      </c>
      <c r="E6" s="230" t="s">
        <v>3</v>
      </c>
      <c r="F6" s="230"/>
      <c r="G6" s="244" t="s">
        <v>161</v>
      </c>
    </row>
    <row r="7" spans="1:10" ht="15.75" x14ac:dyDescent="0.25">
      <c r="A7" s="230"/>
      <c r="B7" s="230"/>
      <c r="C7" s="239"/>
      <c r="D7" s="230"/>
      <c r="E7" s="160" t="s">
        <v>4</v>
      </c>
      <c r="F7" s="160" t="s">
        <v>5</v>
      </c>
      <c r="G7" s="244"/>
    </row>
    <row r="8" spans="1:10" ht="31.5" customHeight="1" x14ac:dyDescent="0.25">
      <c r="A8" s="241" t="s">
        <v>22</v>
      </c>
      <c r="B8" s="242"/>
      <c r="C8" s="242"/>
      <c r="D8" s="242"/>
      <c r="E8" s="242"/>
      <c r="F8" s="242"/>
      <c r="G8" s="242"/>
      <c r="H8" s="50"/>
    </row>
    <row r="9" spans="1:10" ht="15.75" x14ac:dyDescent="0.25">
      <c r="A9" s="3"/>
      <c r="B9" s="160" t="s">
        <v>57</v>
      </c>
      <c r="C9" s="3"/>
      <c r="D9" s="3"/>
      <c r="E9" s="3"/>
      <c r="F9" s="3"/>
      <c r="G9" s="87"/>
      <c r="H9" s="50"/>
    </row>
    <row r="10" spans="1:10" ht="47.25" x14ac:dyDescent="0.25">
      <c r="A10" s="3">
        <v>1</v>
      </c>
      <c r="B10" s="85" t="s">
        <v>92</v>
      </c>
      <c r="C10" s="4">
        <v>3.8</v>
      </c>
      <c r="D10" s="3" t="s">
        <v>43</v>
      </c>
      <c r="E10" s="3" t="s">
        <v>6</v>
      </c>
      <c r="F10" s="3" t="s">
        <v>7</v>
      </c>
      <c r="G10" s="87" t="s">
        <v>162</v>
      </c>
      <c r="H10" s="50"/>
    </row>
    <row r="11" spans="1:10" ht="15.75" x14ac:dyDescent="0.25">
      <c r="A11" s="3"/>
      <c r="B11" s="28" t="s">
        <v>8</v>
      </c>
      <c r="C11" s="5">
        <f>C10</f>
        <v>3.8</v>
      </c>
      <c r="D11" s="3"/>
      <c r="E11" s="3"/>
      <c r="F11" s="3"/>
      <c r="G11" s="174"/>
      <c r="H11" s="50"/>
    </row>
    <row r="12" spans="1:10" ht="15.75" x14ac:dyDescent="0.25">
      <c r="A12" s="3"/>
      <c r="B12" s="28" t="s">
        <v>17</v>
      </c>
      <c r="C12" s="160"/>
      <c r="D12" s="160"/>
      <c r="E12" s="3"/>
      <c r="F12" s="3"/>
      <c r="G12" s="88"/>
      <c r="H12" s="51"/>
      <c r="J12" s="42"/>
    </row>
    <row r="13" spans="1:10" ht="47.25" x14ac:dyDescent="0.25">
      <c r="A13" s="3">
        <v>2</v>
      </c>
      <c r="B13" s="85" t="s">
        <v>158</v>
      </c>
      <c r="C13" s="4">
        <v>3.5649999999999999</v>
      </c>
      <c r="D13" s="37" t="s">
        <v>42</v>
      </c>
      <c r="E13" s="3" t="s">
        <v>6</v>
      </c>
      <c r="F13" s="3" t="s">
        <v>7</v>
      </c>
      <c r="G13" s="37" t="s">
        <v>163</v>
      </c>
      <c r="H13" s="51">
        <v>153662403.28999999</v>
      </c>
      <c r="J13" s="35"/>
    </row>
    <row r="14" spans="1:10" ht="47.25" x14ac:dyDescent="0.25">
      <c r="A14" s="3">
        <v>3</v>
      </c>
      <c r="B14" s="85" t="s">
        <v>160</v>
      </c>
      <c r="C14" s="4">
        <v>0.871</v>
      </c>
      <c r="D14" s="37" t="s">
        <v>42</v>
      </c>
      <c r="E14" s="3" t="s">
        <v>6</v>
      </c>
      <c r="F14" s="3" t="s">
        <v>7</v>
      </c>
      <c r="G14" s="37" t="s">
        <v>164</v>
      </c>
      <c r="H14" s="51"/>
      <c r="J14" s="35"/>
    </row>
    <row r="15" spans="1:10" ht="15.75" x14ac:dyDescent="0.25">
      <c r="A15" s="3"/>
      <c r="B15" s="28" t="s">
        <v>8</v>
      </c>
      <c r="C15" s="5">
        <f>C13+C14</f>
        <v>4.4359999999999999</v>
      </c>
      <c r="D15" s="5"/>
      <c r="E15" s="3"/>
      <c r="F15" s="3"/>
      <c r="G15" s="89"/>
      <c r="H15" s="51"/>
      <c r="J15" s="41"/>
    </row>
    <row r="16" spans="1:10" ht="15.75" x14ac:dyDescent="0.25">
      <c r="A16" s="3"/>
      <c r="B16" s="28" t="s">
        <v>9</v>
      </c>
      <c r="C16" s="160"/>
      <c r="D16" s="160"/>
      <c r="E16" s="3"/>
      <c r="F16" s="3"/>
      <c r="G16" s="88"/>
      <c r="H16" s="51"/>
      <c r="J16" s="42"/>
    </row>
    <row r="17" spans="1:10" ht="32.25" customHeight="1" x14ac:dyDescent="0.25">
      <c r="A17" s="3">
        <v>4</v>
      </c>
      <c r="B17" s="85" t="s">
        <v>93</v>
      </c>
      <c r="C17" s="4">
        <v>0.59499999999999997</v>
      </c>
      <c r="D17" s="3" t="s">
        <v>43</v>
      </c>
      <c r="E17" s="3" t="s">
        <v>6</v>
      </c>
      <c r="F17" s="3" t="s">
        <v>7</v>
      </c>
      <c r="G17" s="87" t="s">
        <v>165</v>
      </c>
      <c r="H17" s="51">
        <v>153662403.28999999</v>
      </c>
      <c r="J17" s="35"/>
    </row>
    <row r="18" spans="1:10" ht="15.75" x14ac:dyDescent="0.25">
      <c r="A18" s="3"/>
      <c r="B18" s="28" t="s">
        <v>8</v>
      </c>
      <c r="C18" s="5">
        <f>SUM(C17:C17)</f>
        <v>0.59499999999999997</v>
      </c>
      <c r="D18" s="5"/>
      <c r="E18" s="3"/>
      <c r="F18" s="3"/>
      <c r="G18" s="89"/>
      <c r="H18" s="51"/>
      <c r="J18" s="41"/>
    </row>
    <row r="19" spans="1:10" ht="15.75" x14ac:dyDescent="0.25">
      <c r="A19" s="3"/>
      <c r="B19" s="28" t="s">
        <v>10</v>
      </c>
      <c r="C19" s="160"/>
      <c r="D19" s="160"/>
      <c r="E19" s="3"/>
      <c r="F19" s="3"/>
      <c r="G19" s="88"/>
      <c r="H19" s="51"/>
      <c r="J19" s="42"/>
    </row>
    <row r="20" spans="1:10" ht="47.25" x14ac:dyDescent="0.25">
      <c r="A20" s="3">
        <v>5</v>
      </c>
      <c r="B20" s="85" t="s">
        <v>103</v>
      </c>
      <c r="C20" s="3">
        <v>0.753</v>
      </c>
      <c r="D20" s="37" t="s">
        <v>42</v>
      </c>
      <c r="E20" s="3" t="s">
        <v>6</v>
      </c>
      <c r="F20" s="3" t="s">
        <v>7</v>
      </c>
      <c r="G20" s="37" t="s">
        <v>166</v>
      </c>
      <c r="H20" s="51"/>
      <c r="J20" s="42"/>
    </row>
    <row r="21" spans="1:10" ht="34.5" customHeight="1" x14ac:dyDescent="0.25">
      <c r="A21" s="3">
        <v>6</v>
      </c>
      <c r="B21" s="85" t="s">
        <v>94</v>
      </c>
      <c r="C21" s="4">
        <v>1.393</v>
      </c>
      <c r="D21" s="37" t="s">
        <v>42</v>
      </c>
      <c r="E21" s="3" t="s">
        <v>6</v>
      </c>
      <c r="F21" s="3" t="s">
        <v>7</v>
      </c>
      <c r="G21" s="37" t="s">
        <v>167</v>
      </c>
      <c r="H21" s="51"/>
      <c r="J21" s="39"/>
    </row>
    <row r="22" spans="1:10" ht="15.75" x14ac:dyDescent="0.25">
      <c r="A22" s="3"/>
      <c r="B22" s="28" t="s">
        <v>8</v>
      </c>
      <c r="C22" s="5">
        <f>SUM(C20:C21)</f>
        <v>2.1459999999999999</v>
      </c>
      <c r="D22" s="5"/>
      <c r="E22" s="3"/>
      <c r="F22" s="3"/>
      <c r="G22" s="89"/>
      <c r="H22" s="51"/>
      <c r="J22" s="41"/>
    </row>
    <row r="23" spans="1:10" ht="15.75" x14ac:dyDescent="0.25">
      <c r="A23" s="3"/>
      <c r="B23" s="28" t="s">
        <v>12</v>
      </c>
      <c r="C23" s="160"/>
      <c r="D23" s="160"/>
      <c r="E23" s="3"/>
      <c r="F23" s="3"/>
      <c r="G23" s="88"/>
      <c r="H23" s="51"/>
      <c r="J23" s="42"/>
    </row>
    <row r="24" spans="1:10" ht="35.25" customHeight="1" x14ac:dyDescent="0.25">
      <c r="A24" s="3">
        <v>7</v>
      </c>
      <c r="B24" s="27" t="s">
        <v>95</v>
      </c>
      <c r="C24" s="4">
        <v>0.67900000000000005</v>
      </c>
      <c r="D24" s="37" t="s">
        <v>42</v>
      </c>
      <c r="E24" s="3" t="s">
        <v>6</v>
      </c>
      <c r="F24" s="3" t="s">
        <v>7</v>
      </c>
      <c r="G24" s="37" t="s">
        <v>168</v>
      </c>
      <c r="H24" s="51">
        <v>83493983.859999999</v>
      </c>
      <c r="J24" s="39"/>
    </row>
    <row r="25" spans="1:10" ht="15.75" x14ac:dyDescent="0.25">
      <c r="A25" s="3"/>
      <c r="B25" s="28" t="s">
        <v>8</v>
      </c>
      <c r="C25" s="5">
        <f>C24</f>
        <v>0.67900000000000005</v>
      </c>
      <c r="D25" s="4"/>
      <c r="E25" s="4"/>
      <c r="F25" s="3"/>
      <c r="G25" s="89"/>
      <c r="H25" s="51"/>
      <c r="J25" s="43"/>
    </row>
    <row r="26" spans="1:10" ht="15.75" x14ac:dyDescent="0.25">
      <c r="A26" s="3"/>
      <c r="B26" s="28" t="s">
        <v>52</v>
      </c>
      <c r="C26" s="160"/>
      <c r="D26" s="160"/>
      <c r="E26" s="3"/>
      <c r="F26" s="3"/>
      <c r="G26" s="88"/>
      <c r="H26" s="51"/>
      <c r="J26" s="42"/>
    </row>
    <row r="27" spans="1:10" ht="36.75" customHeight="1" x14ac:dyDescent="0.25">
      <c r="A27" s="3">
        <v>8</v>
      </c>
      <c r="B27" s="27" t="s">
        <v>96</v>
      </c>
      <c r="C27" s="4">
        <v>3.0830000000000002</v>
      </c>
      <c r="D27" s="37" t="s">
        <v>42</v>
      </c>
      <c r="E27" s="3" t="s">
        <v>6</v>
      </c>
      <c r="F27" s="3" t="s">
        <v>7</v>
      </c>
      <c r="G27" s="37" t="s">
        <v>169</v>
      </c>
      <c r="H27" s="51">
        <v>83493983.859999999</v>
      </c>
      <c r="J27" s="39"/>
    </row>
    <row r="28" spans="1:10" ht="15.75" x14ac:dyDescent="0.25">
      <c r="A28" s="3"/>
      <c r="B28" s="28" t="s">
        <v>8</v>
      </c>
      <c r="C28" s="5">
        <f>SUM(C27:C27)</f>
        <v>3.0830000000000002</v>
      </c>
      <c r="D28" s="4"/>
      <c r="E28" s="4"/>
      <c r="F28" s="3"/>
      <c r="G28" s="89"/>
      <c r="H28" s="51"/>
      <c r="J28" s="43"/>
    </row>
    <row r="29" spans="1:10" ht="15.75" x14ac:dyDescent="0.25">
      <c r="A29" s="3"/>
      <c r="B29" s="28" t="s">
        <v>85</v>
      </c>
      <c r="C29" s="160"/>
      <c r="D29" s="160"/>
      <c r="E29" s="3"/>
      <c r="F29" s="3"/>
      <c r="G29" s="88"/>
      <c r="H29" s="51"/>
      <c r="J29" s="42"/>
    </row>
    <row r="30" spans="1:10" ht="30" customHeight="1" x14ac:dyDescent="0.25">
      <c r="A30" s="3">
        <v>9</v>
      </c>
      <c r="B30" s="27" t="s">
        <v>97</v>
      </c>
      <c r="C30" s="4">
        <v>13.03</v>
      </c>
      <c r="D30" s="37" t="s">
        <v>42</v>
      </c>
      <c r="E30" s="3" t="s">
        <v>6</v>
      </c>
      <c r="F30" s="3" t="s">
        <v>7</v>
      </c>
      <c r="G30" s="37" t="s">
        <v>170</v>
      </c>
      <c r="H30" s="51">
        <v>83493983.859999999</v>
      </c>
      <c r="J30" s="39"/>
    </row>
    <row r="31" spans="1:10" ht="30" customHeight="1" x14ac:dyDescent="0.25">
      <c r="A31" s="3">
        <v>10</v>
      </c>
      <c r="B31" s="27" t="s">
        <v>98</v>
      </c>
      <c r="C31" s="4">
        <v>1.4350000000000001</v>
      </c>
      <c r="D31" s="37" t="s">
        <v>44</v>
      </c>
      <c r="E31" s="3" t="s">
        <v>6</v>
      </c>
      <c r="F31" s="3" t="s">
        <v>7</v>
      </c>
      <c r="G31" s="37" t="s">
        <v>175</v>
      </c>
      <c r="H31" s="51"/>
      <c r="J31" s="39"/>
    </row>
    <row r="32" spans="1:10" ht="15.75" x14ac:dyDescent="0.25">
      <c r="A32" s="3"/>
      <c r="B32" s="28" t="s">
        <v>8</v>
      </c>
      <c r="C32" s="5">
        <f>SUM(C30:C31)</f>
        <v>14.465</v>
      </c>
      <c r="D32" s="4"/>
      <c r="E32" s="4"/>
      <c r="F32" s="3"/>
      <c r="G32" s="89"/>
      <c r="H32" s="51"/>
      <c r="J32" s="43"/>
    </row>
    <row r="33" spans="1:11" ht="15.75" x14ac:dyDescent="0.25">
      <c r="A33" s="3"/>
      <c r="B33" s="28" t="s">
        <v>18</v>
      </c>
      <c r="C33" s="5"/>
      <c r="D33" s="4"/>
      <c r="E33" s="4"/>
      <c r="F33" s="3"/>
      <c r="G33" s="89"/>
      <c r="H33" s="51"/>
      <c r="J33" s="43"/>
    </row>
    <row r="34" spans="1:11" ht="31.5" x14ac:dyDescent="0.25">
      <c r="A34" s="3">
        <v>11</v>
      </c>
      <c r="B34" s="27" t="s">
        <v>99</v>
      </c>
      <c r="C34" s="4">
        <v>8.5</v>
      </c>
      <c r="D34" s="37" t="s">
        <v>42</v>
      </c>
      <c r="E34" s="3" t="s">
        <v>6</v>
      </c>
      <c r="F34" s="3" t="s">
        <v>7</v>
      </c>
      <c r="G34" s="37" t="s">
        <v>171</v>
      </c>
      <c r="H34" s="51"/>
      <c r="J34" s="43"/>
    </row>
    <row r="35" spans="1:11" ht="15.75" x14ac:dyDescent="0.25">
      <c r="A35" s="3"/>
      <c r="B35" s="28" t="s">
        <v>8</v>
      </c>
      <c r="C35" s="5">
        <f>C34</f>
        <v>8.5</v>
      </c>
      <c r="D35" s="4"/>
      <c r="E35" s="4"/>
      <c r="F35" s="3"/>
      <c r="G35" s="89"/>
      <c r="H35" s="51"/>
      <c r="J35" s="43"/>
    </row>
    <row r="36" spans="1:11" ht="15.75" x14ac:dyDescent="0.25">
      <c r="A36" s="3"/>
      <c r="B36" s="28" t="s">
        <v>53</v>
      </c>
      <c r="C36" s="5"/>
      <c r="D36" s="4"/>
      <c r="E36" s="4"/>
      <c r="F36" s="3"/>
      <c r="G36" s="89"/>
      <c r="H36" s="51"/>
      <c r="J36" s="43"/>
    </row>
    <row r="37" spans="1:11" ht="31.5" x14ac:dyDescent="0.25">
      <c r="A37" s="3">
        <v>12</v>
      </c>
      <c r="B37" s="27" t="s">
        <v>159</v>
      </c>
      <c r="C37" s="4">
        <v>3</v>
      </c>
      <c r="D37" s="37" t="s">
        <v>42</v>
      </c>
      <c r="E37" s="3" t="s">
        <v>6</v>
      </c>
      <c r="F37" s="3" t="s">
        <v>7</v>
      </c>
      <c r="G37" s="37" t="s">
        <v>172</v>
      </c>
      <c r="H37" s="51"/>
      <c r="J37" s="43"/>
    </row>
    <row r="38" spans="1:11" ht="15.75" x14ac:dyDescent="0.25">
      <c r="A38" s="3"/>
      <c r="B38" s="28" t="s">
        <v>8</v>
      </c>
      <c r="C38" s="5">
        <f>C37</f>
        <v>3</v>
      </c>
      <c r="D38" s="4"/>
      <c r="E38" s="4"/>
      <c r="F38" s="3"/>
      <c r="G38" s="89"/>
      <c r="H38" s="51"/>
      <c r="J38" s="43"/>
    </row>
    <row r="39" spans="1:11" ht="15.75" x14ac:dyDescent="0.25">
      <c r="A39" s="3"/>
      <c r="B39" s="28" t="s">
        <v>69</v>
      </c>
      <c r="C39" s="5"/>
      <c r="D39" s="4"/>
      <c r="E39" s="4"/>
      <c r="F39" s="3"/>
      <c r="G39" s="89"/>
      <c r="H39" s="51"/>
      <c r="J39" s="43"/>
    </row>
    <row r="40" spans="1:11" ht="31.5" x14ac:dyDescent="0.25">
      <c r="A40" s="3">
        <v>13</v>
      </c>
      <c r="B40" s="27" t="s">
        <v>100</v>
      </c>
      <c r="C40" s="66">
        <v>1.8089999999999999</v>
      </c>
      <c r="D40" s="37" t="s">
        <v>101</v>
      </c>
      <c r="E40" s="3" t="s">
        <v>6</v>
      </c>
      <c r="F40" s="3" t="s">
        <v>7</v>
      </c>
      <c r="G40" s="37" t="s">
        <v>173</v>
      </c>
      <c r="H40" s="51"/>
      <c r="J40" s="43"/>
    </row>
    <row r="41" spans="1:11" ht="15.75" x14ac:dyDescent="0.25">
      <c r="A41" s="3"/>
      <c r="B41" s="28" t="s">
        <v>8</v>
      </c>
      <c r="C41" s="5">
        <f>C40</f>
        <v>1.8089999999999999</v>
      </c>
      <c r="D41" s="4"/>
      <c r="E41" s="4"/>
      <c r="F41" s="3"/>
      <c r="G41" s="89"/>
      <c r="H41" s="51"/>
      <c r="J41" s="43"/>
    </row>
    <row r="42" spans="1:11" ht="15.75" x14ac:dyDescent="0.25">
      <c r="A42" s="3"/>
      <c r="B42" s="28" t="s">
        <v>16</v>
      </c>
      <c r="C42" s="5"/>
      <c r="D42" s="4"/>
      <c r="E42" s="4"/>
      <c r="F42" s="3"/>
      <c r="G42" s="89"/>
      <c r="H42" s="51"/>
      <c r="J42" s="43"/>
    </row>
    <row r="43" spans="1:11" ht="47.25" x14ac:dyDescent="0.25">
      <c r="A43" s="3">
        <v>14</v>
      </c>
      <c r="B43" s="27" t="s">
        <v>102</v>
      </c>
      <c r="C43" s="66">
        <v>1.3089999999999999</v>
      </c>
      <c r="D43" s="37" t="s">
        <v>42</v>
      </c>
      <c r="E43" s="3" t="s">
        <v>6</v>
      </c>
      <c r="F43" s="3" t="s">
        <v>7</v>
      </c>
      <c r="G43" s="37" t="s">
        <v>174</v>
      </c>
      <c r="H43" s="51"/>
      <c r="J43" s="43"/>
    </row>
    <row r="44" spans="1:11" ht="15.75" x14ac:dyDescent="0.25">
      <c r="A44" s="3"/>
      <c r="B44" s="28" t="s">
        <v>8</v>
      </c>
      <c r="C44" s="5">
        <f>C43</f>
        <v>1.3089999999999999</v>
      </c>
      <c r="D44" s="4"/>
      <c r="E44" s="4"/>
      <c r="F44" s="3"/>
      <c r="G44" s="89"/>
      <c r="H44" s="51"/>
      <c r="J44" s="43"/>
    </row>
    <row r="45" spans="1:11" ht="17.25" customHeight="1" x14ac:dyDescent="0.25">
      <c r="A45" s="6"/>
      <c r="B45" s="7" t="s">
        <v>45</v>
      </c>
      <c r="C45" s="5">
        <f>C11+C15+C18+C22+C25+C28+C32+C35+C38+C41+C44</f>
        <v>43.822000000000003</v>
      </c>
      <c r="D45" s="76"/>
      <c r="E45" s="66"/>
      <c r="F45" s="66"/>
      <c r="G45" s="89"/>
      <c r="H45" s="51"/>
      <c r="J45" s="44"/>
      <c r="K45" s="40"/>
    </row>
    <row r="46" spans="1:11" ht="17.25" customHeight="1" x14ac:dyDescent="0.25">
      <c r="A46" s="6"/>
      <c r="B46" s="34" t="s">
        <v>104</v>
      </c>
      <c r="C46" s="5">
        <f>C40</f>
        <v>1.8089999999999999</v>
      </c>
      <c r="D46" s="76"/>
      <c r="E46" s="3"/>
      <c r="F46" s="3"/>
      <c r="G46" s="89"/>
      <c r="H46" s="51"/>
      <c r="J46" s="44"/>
      <c r="K46" s="40"/>
    </row>
    <row r="47" spans="1:11" ht="15.75" x14ac:dyDescent="0.25">
      <c r="A47" s="26"/>
      <c r="B47" s="34" t="s">
        <v>50</v>
      </c>
      <c r="C47" s="5">
        <f>C10+C17</f>
        <v>4.3949999999999996</v>
      </c>
      <c r="D47" s="26"/>
      <c r="E47" s="26"/>
      <c r="F47" s="26"/>
      <c r="G47" s="89"/>
      <c r="H47" s="51"/>
      <c r="J47" s="45"/>
      <c r="K47" s="38"/>
    </row>
    <row r="48" spans="1:11" ht="15.75" x14ac:dyDescent="0.25">
      <c r="A48" s="26"/>
      <c r="B48" s="34" t="s">
        <v>46</v>
      </c>
      <c r="C48" s="5">
        <f>C13+C20+C21+C24+C27+C30+C34+C37+C43+C14</f>
        <v>36.183</v>
      </c>
      <c r="D48" s="26"/>
      <c r="E48" s="26"/>
      <c r="F48" s="26"/>
      <c r="G48" s="89"/>
      <c r="H48" s="51"/>
      <c r="J48" s="45"/>
    </row>
    <row r="49" spans="1:10" ht="15.75" x14ac:dyDescent="0.25">
      <c r="A49" s="26"/>
      <c r="B49" s="34" t="s">
        <v>47</v>
      </c>
      <c r="C49" s="5">
        <f>C31</f>
        <v>1.4350000000000001</v>
      </c>
      <c r="D49" s="26"/>
      <c r="E49" s="26"/>
      <c r="F49" s="26"/>
      <c r="G49" s="89"/>
      <c r="H49" s="51"/>
      <c r="J49" s="45"/>
    </row>
    <row r="50" spans="1:10" ht="15.75" hidden="1" customHeight="1" x14ac:dyDescent="0.25">
      <c r="G50" s="90">
        <v>1779541.6</v>
      </c>
      <c r="H50" s="98"/>
    </row>
    <row r="51" spans="1:10" x14ac:dyDescent="0.25">
      <c r="H51" s="100"/>
    </row>
    <row r="52" spans="1:10" ht="15.75" hidden="1" customHeight="1" x14ac:dyDescent="0.25">
      <c r="G52" s="165">
        <f>G50-G45</f>
        <v>1779541.6</v>
      </c>
      <c r="H52" s="99"/>
    </row>
    <row r="53" spans="1:10" ht="15" hidden="1" customHeight="1" x14ac:dyDescent="0.25"/>
    <row r="54" spans="1:10" ht="15.75" hidden="1" customHeight="1" x14ac:dyDescent="0.25">
      <c r="A54" s="29"/>
      <c r="B54" s="28" t="s">
        <v>15</v>
      </c>
      <c r="C54" s="69"/>
      <c r="D54" s="69"/>
      <c r="E54" s="77"/>
      <c r="F54" s="77"/>
      <c r="G54" s="92"/>
    </row>
    <row r="55" spans="1:10" ht="66" hidden="1" customHeight="1" x14ac:dyDescent="0.25">
      <c r="A55" s="29">
        <v>33</v>
      </c>
      <c r="B55" s="27" t="s">
        <v>56</v>
      </c>
      <c r="C55" s="78">
        <v>2.98</v>
      </c>
      <c r="D55" s="78" t="s">
        <v>42</v>
      </c>
      <c r="E55" s="77" t="s">
        <v>6</v>
      </c>
      <c r="F55" s="77" t="s">
        <v>7</v>
      </c>
      <c r="G55" s="93">
        <v>30939.3</v>
      </c>
    </row>
    <row r="56" spans="1:10" ht="15.75" hidden="1" customHeight="1" x14ac:dyDescent="0.25">
      <c r="A56" s="29"/>
      <c r="B56" s="28" t="s">
        <v>8</v>
      </c>
      <c r="C56" s="69">
        <f>C55</f>
        <v>2.98</v>
      </c>
      <c r="D56" s="69"/>
      <c r="E56" s="77"/>
      <c r="F56" s="77"/>
      <c r="G56" s="92">
        <f>G55</f>
        <v>30939.3</v>
      </c>
    </row>
    <row r="57" spans="1:10" ht="15.75" hidden="1" customHeight="1" x14ac:dyDescent="0.25">
      <c r="A57" s="29"/>
      <c r="B57" s="28" t="s">
        <v>16</v>
      </c>
      <c r="C57" s="63"/>
      <c r="D57" s="63"/>
      <c r="E57" s="77"/>
      <c r="F57" s="77"/>
      <c r="G57" s="94"/>
    </row>
    <row r="58" spans="1:10" ht="63" hidden="1" customHeight="1" x14ac:dyDescent="0.25">
      <c r="A58" s="29">
        <v>34</v>
      </c>
      <c r="B58" s="27" t="s">
        <v>55</v>
      </c>
      <c r="C58" s="78">
        <v>3.4</v>
      </c>
      <c r="D58" s="78" t="s">
        <v>44</v>
      </c>
      <c r="E58" s="75" t="s">
        <v>6</v>
      </c>
      <c r="F58" s="77" t="s">
        <v>51</v>
      </c>
      <c r="G58" s="94">
        <v>40061.4</v>
      </c>
    </row>
    <row r="59" spans="1:10" ht="15.75" hidden="1" customHeight="1" x14ac:dyDescent="0.25">
      <c r="A59" s="29"/>
      <c r="B59" s="28" t="s">
        <v>8</v>
      </c>
      <c r="C59" s="69">
        <f>SUM(C58:C58)</f>
        <v>3.4</v>
      </c>
      <c r="D59" s="69"/>
      <c r="E59" s="77"/>
      <c r="F59" s="77"/>
      <c r="G59" s="92">
        <f>SUM(G58:G58)</f>
        <v>40061.4</v>
      </c>
    </row>
    <row r="60" spans="1:10" ht="15.75" hidden="1" customHeight="1" x14ac:dyDescent="0.25">
      <c r="A60" s="30"/>
      <c r="B60" s="31" t="s">
        <v>45</v>
      </c>
      <c r="C60" s="79" t="e">
        <f>#REF!+#REF!+#REF!+#REF!+#REF!+#REF!+#REF!+#REF!+#REF!+#REF!+#REF!+#REF!+#REF!+C47+C50+C53+C56+C59</f>
        <v>#REF!</v>
      </c>
      <c r="D60" s="79"/>
      <c r="E60" s="77"/>
      <c r="F60" s="77"/>
      <c r="G60" s="95" t="e">
        <f>#REF!+#REF!+#REF!+#REF!+#REF!+#REF!+#REF!+#REF!+#REF!+#REF!+#REF!+#REF!+#REF!+G47+G50+G53+G56+G59+#REF!</f>
        <v>#REF!</v>
      </c>
    </row>
    <row r="61" spans="1:10" ht="15" hidden="1" customHeight="1" x14ac:dyDescent="0.25">
      <c r="A61" s="32"/>
      <c r="B61" s="33" t="s">
        <v>50</v>
      </c>
      <c r="C61" s="80" t="e">
        <f>#REF!+#REF!</f>
        <v>#REF!</v>
      </c>
      <c r="D61" s="81"/>
      <c r="E61" s="81"/>
      <c r="F61" s="81"/>
      <c r="G61" s="96" t="e">
        <f>#REF!+#REF!+#REF!</f>
        <v>#REF!</v>
      </c>
    </row>
    <row r="62" spans="1:10" ht="15" hidden="1" customHeight="1" x14ac:dyDescent="0.25">
      <c r="A62" s="32"/>
      <c r="B62" s="33" t="s">
        <v>46</v>
      </c>
      <c r="C62" s="80" t="e">
        <f>#REF!+#REF!+#REF!+#REF!+#REF!+#REF!+#REF!+#REF!+#REF!+#REF!+#REF!+#REF!+#REF!+#REF!+C18+#REF!+#REF!+#REF!+#REF!+#REF!+C25+#REF!+#REF!+#REF!+C45+C49+C52+C55+6.79</f>
        <v>#REF!</v>
      </c>
      <c r="D62" s="81"/>
      <c r="E62" s="81"/>
      <c r="F62" s="81"/>
      <c r="G62" s="96" t="e">
        <f>#REF!+#REF!+#REF!+#REF!+#REF!+#REF!+#REF!+#REF!+#REF!+#REF!+#REF!+#REF!+G18+#REF!+#REF!+#REF!+#REF!+#REF!+G25+#REF!+#REF!+#REF!+G45+G49+G52+G55+69966.27+#REF!+#REF!</f>
        <v>#REF!</v>
      </c>
    </row>
    <row r="63" spans="1:10" ht="15" hidden="1" customHeight="1" x14ac:dyDescent="0.25">
      <c r="A63" s="32"/>
      <c r="B63" s="33" t="s">
        <v>47</v>
      </c>
      <c r="C63" s="80" t="e">
        <f>#REF!+C59+2.28</f>
        <v>#REF!</v>
      </c>
      <c r="D63" s="81"/>
      <c r="E63" s="81"/>
      <c r="F63" s="81"/>
      <c r="G63" s="96" t="e">
        <f>#REF!+G58+23493.83</f>
        <v>#REF!</v>
      </c>
    </row>
    <row r="64" spans="1:10" ht="15.75" hidden="1" customHeight="1" x14ac:dyDescent="0.25">
      <c r="G64" s="90">
        <v>1779541.6</v>
      </c>
    </row>
    <row r="65" spans="3:10" ht="15" hidden="1" customHeight="1" x14ac:dyDescent="0.25"/>
    <row r="66" spans="3:10" ht="15.75" hidden="1" customHeight="1" x14ac:dyDescent="0.25">
      <c r="G66" s="165" t="e">
        <f>G64-G60</f>
        <v>#REF!</v>
      </c>
      <c r="H66" s="54"/>
    </row>
    <row r="67" spans="3:10" x14ac:dyDescent="0.25">
      <c r="C67" s="71"/>
      <c r="H67" s="55"/>
    </row>
    <row r="68" spans="3:10" x14ac:dyDescent="0.25">
      <c r="C68" s="71"/>
      <c r="H68" s="55"/>
      <c r="J68" s="9"/>
    </row>
    <row r="69" spans="3:10" x14ac:dyDescent="0.25">
      <c r="H69" s="55"/>
    </row>
    <row r="70" spans="3:10" x14ac:dyDescent="0.25">
      <c r="H70" s="55"/>
    </row>
    <row r="71" spans="3:10" x14ac:dyDescent="0.25">
      <c r="H71" s="55"/>
    </row>
    <row r="72" spans="3:10" x14ac:dyDescent="0.25">
      <c r="H72" s="55"/>
    </row>
    <row r="73" spans="3:10" x14ac:dyDescent="0.25">
      <c r="H73" s="55"/>
    </row>
    <row r="74" spans="3:10" x14ac:dyDescent="0.25">
      <c r="H74" s="55"/>
    </row>
    <row r="75" spans="3:10" x14ac:dyDescent="0.25">
      <c r="H75" s="55"/>
    </row>
    <row r="76" spans="3:10" x14ac:dyDescent="0.25">
      <c r="H76" s="55"/>
    </row>
    <row r="77" spans="3:10" x14ac:dyDescent="0.25">
      <c r="H77" s="55"/>
    </row>
    <row r="78" spans="3:10" x14ac:dyDescent="0.25">
      <c r="H78" s="55"/>
    </row>
    <row r="79" spans="3:10" x14ac:dyDescent="0.25">
      <c r="H79" s="55"/>
    </row>
    <row r="80" spans="3:10" x14ac:dyDescent="0.25">
      <c r="H80" s="55"/>
    </row>
    <row r="81" spans="8:8" x14ac:dyDescent="0.25">
      <c r="H81" s="55"/>
    </row>
    <row r="82" spans="8:8" x14ac:dyDescent="0.25">
      <c r="H82" s="55"/>
    </row>
    <row r="83" spans="8:8" x14ac:dyDescent="0.25">
      <c r="H83" s="55"/>
    </row>
    <row r="84" spans="8:8" x14ac:dyDescent="0.25">
      <c r="H84" s="55"/>
    </row>
    <row r="85" spans="8:8" x14ac:dyDescent="0.25">
      <c r="H85" s="55"/>
    </row>
    <row r="86" spans="8:8" x14ac:dyDescent="0.25">
      <c r="H86" s="55"/>
    </row>
    <row r="87" spans="8:8" x14ac:dyDescent="0.25">
      <c r="H87" s="55"/>
    </row>
    <row r="88" spans="8:8" x14ac:dyDescent="0.25">
      <c r="H88" s="55"/>
    </row>
    <row r="89" spans="8:8" x14ac:dyDescent="0.25">
      <c r="H89" s="55"/>
    </row>
    <row r="90" spans="8:8" x14ac:dyDescent="0.25">
      <c r="H90" s="55"/>
    </row>
    <row r="91" spans="8:8" x14ac:dyDescent="0.25">
      <c r="H91" s="55"/>
    </row>
    <row r="92" spans="8:8" x14ac:dyDescent="0.25">
      <c r="H92" s="55"/>
    </row>
    <row r="93" spans="8:8" x14ac:dyDescent="0.25">
      <c r="H93" s="55"/>
    </row>
    <row r="94" spans="8:8" x14ac:dyDescent="0.25">
      <c r="H94" s="55"/>
    </row>
    <row r="95" spans="8:8" x14ac:dyDescent="0.25">
      <c r="H95" s="55"/>
    </row>
    <row r="96" spans="8:8" x14ac:dyDescent="0.25">
      <c r="H96" s="55"/>
    </row>
    <row r="97" spans="8:8" x14ac:dyDescent="0.25">
      <c r="H97" s="55"/>
    </row>
    <row r="98" spans="8:8" x14ac:dyDescent="0.25">
      <c r="H98" s="55"/>
    </row>
    <row r="99" spans="8:8" x14ac:dyDescent="0.25">
      <c r="H99" s="55"/>
    </row>
    <row r="100" spans="8:8" x14ac:dyDescent="0.25">
      <c r="H100" s="55"/>
    </row>
    <row r="101" spans="8:8" x14ac:dyDescent="0.25">
      <c r="H101" s="55"/>
    </row>
    <row r="102" spans="8:8" x14ac:dyDescent="0.25">
      <c r="H102" s="55"/>
    </row>
    <row r="103" spans="8:8" x14ac:dyDescent="0.25">
      <c r="H103" s="55"/>
    </row>
    <row r="104" spans="8:8" x14ac:dyDescent="0.25">
      <c r="H104" s="55"/>
    </row>
    <row r="105" spans="8:8" x14ac:dyDescent="0.25">
      <c r="H105" s="55"/>
    </row>
    <row r="106" spans="8:8" x14ac:dyDescent="0.25">
      <c r="H106" s="55"/>
    </row>
    <row r="107" spans="8:8" x14ac:dyDescent="0.25">
      <c r="H107" s="55"/>
    </row>
    <row r="108" spans="8:8" x14ac:dyDescent="0.25">
      <c r="H108" s="55"/>
    </row>
    <row r="109" spans="8:8" x14ac:dyDescent="0.25">
      <c r="H109" s="55"/>
    </row>
    <row r="110" spans="8:8" x14ac:dyDescent="0.25">
      <c r="H110" s="55"/>
    </row>
    <row r="111" spans="8:8" x14ac:dyDescent="0.25">
      <c r="H111" s="55"/>
    </row>
    <row r="112" spans="8:8" x14ac:dyDescent="0.25">
      <c r="H112" s="55"/>
    </row>
    <row r="113" spans="8:8" x14ac:dyDescent="0.25">
      <c r="H113" s="55"/>
    </row>
    <row r="114" spans="8:8" x14ac:dyDescent="0.25">
      <c r="H114" s="55"/>
    </row>
    <row r="115" spans="8:8" x14ac:dyDescent="0.25">
      <c r="H115" s="55"/>
    </row>
    <row r="116" spans="8:8" x14ac:dyDescent="0.25">
      <c r="H116" s="55"/>
    </row>
    <row r="117" spans="8:8" x14ac:dyDescent="0.25">
      <c r="H117" s="55"/>
    </row>
    <row r="118" spans="8:8" x14ac:dyDescent="0.25">
      <c r="H118" s="55"/>
    </row>
    <row r="119" spans="8:8" x14ac:dyDescent="0.25">
      <c r="H119" s="55"/>
    </row>
    <row r="120" spans="8:8" x14ac:dyDescent="0.25">
      <c r="H120" s="55"/>
    </row>
    <row r="121" spans="8:8" x14ac:dyDescent="0.25">
      <c r="H121" s="55"/>
    </row>
    <row r="122" spans="8:8" x14ac:dyDescent="0.25">
      <c r="H122" s="55"/>
    </row>
    <row r="123" spans="8:8" x14ac:dyDescent="0.25">
      <c r="H123" s="55"/>
    </row>
    <row r="124" spans="8:8" x14ac:dyDescent="0.25">
      <c r="H124" s="55"/>
    </row>
    <row r="125" spans="8:8" x14ac:dyDescent="0.25">
      <c r="H125" s="55"/>
    </row>
    <row r="126" spans="8:8" x14ac:dyDescent="0.25">
      <c r="H126" s="55"/>
    </row>
    <row r="127" spans="8:8" x14ac:dyDescent="0.25">
      <c r="H127" s="55"/>
    </row>
    <row r="128" spans="8:8" x14ac:dyDescent="0.25">
      <c r="H128" s="55"/>
    </row>
    <row r="129" spans="8:8" x14ac:dyDescent="0.25">
      <c r="H129" s="55"/>
    </row>
    <row r="130" spans="8:8" x14ac:dyDescent="0.25">
      <c r="H130" s="55"/>
    </row>
    <row r="131" spans="8:8" x14ac:dyDescent="0.25">
      <c r="H131" s="55"/>
    </row>
    <row r="132" spans="8:8" x14ac:dyDescent="0.25">
      <c r="H132" s="55"/>
    </row>
    <row r="133" spans="8:8" x14ac:dyDescent="0.25">
      <c r="H133" s="55"/>
    </row>
    <row r="134" spans="8:8" x14ac:dyDescent="0.25">
      <c r="H134" s="55"/>
    </row>
    <row r="135" spans="8:8" x14ac:dyDescent="0.25">
      <c r="H135" s="55"/>
    </row>
    <row r="136" spans="8:8" x14ac:dyDescent="0.25">
      <c r="H136" s="55"/>
    </row>
    <row r="137" spans="8:8" x14ac:dyDescent="0.25">
      <c r="H137" s="55"/>
    </row>
    <row r="138" spans="8:8" x14ac:dyDescent="0.25">
      <c r="H138" s="55"/>
    </row>
    <row r="139" spans="8:8" x14ac:dyDescent="0.25">
      <c r="H139" s="55"/>
    </row>
    <row r="140" spans="8:8" x14ac:dyDescent="0.25">
      <c r="H140" s="55"/>
    </row>
    <row r="141" spans="8:8" x14ac:dyDescent="0.25">
      <c r="H141" s="55"/>
    </row>
    <row r="142" spans="8:8" x14ac:dyDescent="0.25">
      <c r="H142" s="55"/>
    </row>
    <row r="143" spans="8:8" x14ac:dyDescent="0.25">
      <c r="H143" s="55"/>
    </row>
    <row r="144" spans="8:8" x14ac:dyDescent="0.25">
      <c r="H144" s="55"/>
    </row>
    <row r="145" spans="8:8" x14ac:dyDescent="0.25">
      <c r="H145" s="55"/>
    </row>
    <row r="146" spans="8:8" x14ac:dyDescent="0.25">
      <c r="H146" s="55"/>
    </row>
    <row r="147" spans="8:8" x14ac:dyDescent="0.25">
      <c r="H147" s="55"/>
    </row>
    <row r="148" spans="8:8" x14ac:dyDescent="0.25">
      <c r="H148" s="55"/>
    </row>
    <row r="149" spans="8:8" x14ac:dyDescent="0.25">
      <c r="H149" s="55"/>
    </row>
    <row r="150" spans="8:8" x14ac:dyDescent="0.25">
      <c r="H150" s="55"/>
    </row>
    <row r="151" spans="8:8" x14ac:dyDescent="0.25">
      <c r="H151" s="55"/>
    </row>
    <row r="152" spans="8:8" x14ac:dyDescent="0.25">
      <c r="H152" s="55"/>
    </row>
    <row r="153" spans="8:8" x14ac:dyDescent="0.25">
      <c r="H153" s="55"/>
    </row>
    <row r="154" spans="8:8" x14ac:dyDescent="0.25">
      <c r="H154" s="55"/>
    </row>
    <row r="155" spans="8:8" x14ac:dyDescent="0.25">
      <c r="H155" s="55"/>
    </row>
    <row r="156" spans="8:8" x14ac:dyDescent="0.25">
      <c r="H156" s="55"/>
    </row>
    <row r="157" spans="8:8" x14ac:dyDescent="0.25">
      <c r="H157" s="55"/>
    </row>
    <row r="158" spans="8:8" x14ac:dyDescent="0.25">
      <c r="H158" s="55"/>
    </row>
    <row r="159" spans="8:8" x14ac:dyDescent="0.25">
      <c r="H159" s="55"/>
    </row>
    <row r="160" spans="8:8" x14ac:dyDescent="0.25">
      <c r="H160" s="55"/>
    </row>
    <row r="161" spans="8:8" x14ac:dyDescent="0.25">
      <c r="H161" s="55"/>
    </row>
    <row r="162" spans="8:8" x14ac:dyDescent="0.25">
      <c r="H162" s="55"/>
    </row>
    <row r="163" spans="8:8" x14ac:dyDescent="0.25">
      <c r="H163" s="55"/>
    </row>
    <row r="164" spans="8:8" x14ac:dyDescent="0.25">
      <c r="H164" s="55"/>
    </row>
    <row r="165" spans="8:8" x14ac:dyDescent="0.25">
      <c r="H165" s="55"/>
    </row>
    <row r="166" spans="8:8" x14ac:dyDescent="0.25">
      <c r="H166" s="55"/>
    </row>
    <row r="167" spans="8:8" x14ac:dyDescent="0.25">
      <c r="H167" s="55"/>
    </row>
    <row r="168" spans="8:8" x14ac:dyDescent="0.25">
      <c r="H168" s="55"/>
    </row>
    <row r="169" spans="8:8" x14ac:dyDescent="0.25">
      <c r="H169" s="55"/>
    </row>
    <row r="170" spans="8:8" x14ac:dyDescent="0.25">
      <c r="H170" s="55"/>
    </row>
    <row r="171" spans="8:8" x14ac:dyDescent="0.25">
      <c r="H171" s="55"/>
    </row>
    <row r="172" spans="8:8" x14ac:dyDescent="0.25">
      <c r="H172" s="55"/>
    </row>
    <row r="173" spans="8:8" x14ac:dyDescent="0.25">
      <c r="H173" s="55"/>
    </row>
    <row r="174" spans="8:8" x14ac:dyDescent="0.25">
      <c r="H174" s="55"/>
    </row>
    <row r="175" spans="8:8" x14ac:dyDescent="0.25">
      <c r="H175" s="55"/>
    </row>
    <row r="176" spans="8:8" x14ac:dyDescent="0.25">
      <c r="H176" s="55"/>
    </row>
    <row r="177" spans="8:8" x14ac:dyDescent="0.25">
      <c r="H177" s="55"/>
    </row>
    <row r="178" spans="8:8" x14ac:dyDescent="0.25">
      <c r="H178" s="55"/>
    </row>
    <row r="179" spans="8:8" x14ac:dyDescent="0.25">
      <c r="H179" s="55"/>
    </row>
    <row r="180" spans="8:8" x14ac:dyDescent="0.25">
      <c r="H180" s="55"/>
    </row>
    <row r="181" spans="8:8" x14ac:dyDescent="0.25">
      <c r="H181" s="55"/>
    </row>
    <row r="182" spans="8:8" x14ac:dyDescent="0.25">
      <c r="H182" s="55"/>
    </row>
    <row r="183" spans="8:8" x14ac:dyDescent="0.25">
      <c r="H183" s="55"/>
    </row>
    <row r="184" spans="8:8" x14ac:dyDescent="0.25">
      <c r="H184" s="55"/>
    </row>
    <row r="185" spans="8:8" x14ac:dyDescent="0.25">
      <c r="H185" s="55"/>
    </row>
    <row r="186" spans="8:8" x14ac:dyDescent="0.25">
      <c r="H186" s="55"/>
    </row>
    <row r="187" spans="8:8" x14ac:dyDescent="0.25">
      <c r="H187" s="55"/>
    </row>
    <row r="188" spans="8:8" x14ac:dyDescent="0.25">
      <c r="H188" s="55"/>
    </row>
    <row r="189" spans="8:8" x14ac:dyDescent="0.25">
      <c r="H189" s="55"/>
    </row>
    <row r="190" spans="8:8" x14ac:dyDescent="0.25">
      <c r="H190" s="55"/>
    </row>
    <row r="191" spans="8:8" x14ac:dyDescent="0.25">
      <c r="H191" s="55"/>
    </row>
    <row r="192" spans="8:8" x14ac:dyDescent="0.25">
      <c r="H192" s="55"/>
    </row>
    <row r="193" spans="8:8" x14ac:dyDescent="0.25">
      <c r="H193" s="55"/>
    </row>
    <row r="194" spans="8:8" x14ac:dyDescent="0.25">
      <c r="H194" s="55"/>
    </row>
    <row r="195" spans="8:8" x14ac:dyDescent="0.25">
      <c r="H195" s="55"/>
    </row>
    <row r="196" spans="8:8" x14ac:dyDescent="0.25">
      <c r="H196" s="55"/>
    </row>
    <row r="197" spans="8:8" x14ac:dyDescent="0.25">
      <c r="H197" s="55"/>
    </row>
    <row r="198" spans="8:8" x14ac:dyDescent="0.25">
      <c r="H198" s="55"/>
    </row>
    <row r="199" spans="8:8" x14ac:dyDescent="0.25">
      <c r="H199" s="55"/>
    </row>
    <row r="200" spans="8:8" x14ac:dyDescent="0.25">
      <c r="H200" s="55"/>
    </row>
    <row r="201" spans="8:8" x14ac:dyDescent="0.25">
      <c r="H201" s="55"/>
    </row>
    <row r="202" spans="8:8" x14ac:dyDescent="0.25">
      <c r="H202" s="55"/>
    </row>
    <row r="203" spans="8:8" x14ac:dyDescent="0.25">
      <c r="H203" s="55"/>
    </row>
    <row r="204" spans="8:8" x14ac:dyDescent="0.25">
      <c r="H204" s="55"/>
    </row>
    <row r="205" spans="8:8" x14ac:dyDescent="0.25">
      <c r="H205" s="55"/>
    </row>
    <row r="206" spans="8:8" x14ac:dyDescent="0.25">
      <c r="H206" s="55"/>
    </row>
    <row r="207" spans="8:8" x14ac:dyDescent="0.25">
      <c r="H207" s="55"/>
    </row>
    <row r="208" spans="8:8" x14ac:dyDescent="0.25">
      <c r="H208" s="55"/>
    </row>
    <row r="209" spans="8:8" x14ac:dyDescent="0.25">
      <c r="H209" s="55"/>
    </row>
    <row r="210" spans="8:8" x14ac:dyDescent="0.25">
      <c r="H210" s="55"/>
    </row>
    <row r="211" spans="8:8" x14ac:dyDescent="0.25">
      <c r="H211" s="55"/>
    </row>
    <row r="212" spans="8:8" x14ac:dyDescent="0.25">
      <c r="H212" s="55"/>
    </row>
    <row r="213" spans="8:8" x14ac:dyDescent="0.25">
      <c r="H213" s="55"/>
    </row>
    <row r="214" spans="8:8" x14ac:dyDescent="0.25">
      <c r="H214" s="55"/>
    </row>
    <row r="215" spans="8:8" x14ac:dyDescent="0.25">
      <c r="H215" s="55"/>
    </row>
    <row r="216" spans="8:8" x14ac:dyDescent="0.25">
      <c r="H216" s="55"/>
    </row>
    <row r="217" spans="8:8" x14ac:dyDescent="0.25">
      <c r="H217" s="55"/>
    </row>
    <row r="218" spans="8:8" x14ac:dyDescent="0.25">
      <c r="H218" s="55"/>
    </row>
    <row r="219" spans="8:8" x14ac:dyDescent="0.25">
      <c r="H219" s="55"/>
    </row>
    <row r="220" spans="8:8" x14ac:dyDescent="0.25">
      <c r="H220" s="55"/>
    </row>
    <row r="221" spans="8:8" x14ac:dyDescent="0.25">
      <c r="H221" s="55"/>
    </row>
    <row r="222" spans="8:8" x14ac:dyDescent="0.25">
      <c r="H222" s="55"/>
    </row>
    <row r="223" spans="8:8" x14ac:dyDescent="0.25">
      <c r="H223" s="55"/>
    </row>
    <row r="224" spans="8:8" x14ac:dyDescent="0.25">
      <c r="H224" s="55"/>
    </row>
    <row r="225" spans="8:8" x14ac:dyDescent="0.25">
      <c r="H225" s="55"/>
    </row>
    <row r="226" spans="8:8" x14ac:dyDescent="0.25">
      <c r="H226" s="55"/>
    </row>
    <row r="227" spans="8:8" x14ac:dyDescent="0.25">
      <c r="H227" s="55"/>
    </row>
    <row r="228" spans="8:8" x14ac:dyDescent="0.25">
      <c r="H228" s="55"/>
    </row>
    <row r="229" spans="8:8" x14ac:dyDescent="0.25">
      <c r="H229" s="55"/>
    </row>
    <row r="230" spans="8:8" x14ac:dyDescent="0.25">
      <c r="H230" s="55"/>
    </row>
    <row r="231" spans="8:8" x14ac:dyDescent="0.25">
      <c r="H231" s="55"/>
    </row>
    <row r="232" spans="8:8" x14ac:dyDescent="0.25">
      <c r="H232" s="55"/>
    </row>
    <row r="233" spans="8:8" x14ac:dyDescent="0.25">
      <c r="H233" s="55"/>
    </row>
    <row r="234" spans="8:8" x14ac:dyDescent="0.25">
      <c r="H234" s="55"/>
    </row>
    <row r="235" spans="8:8" x14ac:dyDescent="0.25">
      <c r="H235" s="55"/>
    </row>
    <row r="236" spans="8:8" x14ac:dyDescent="0.25">
      <c r="H236" s="55"/>
    </row>
    <row r="237" spans="8:8" x14ac:dyDescent="0.25">
      <c r="H237" s="55"/>
    </row>
    <row r="238" spans="8:8" x14ac:dyDescent="0.25">
      <c r="H238" s="55"/>
    </row>
    <row r="239" spans="8:8" x14ac:dyDescent="0.25">
      <c r="H239" s="55"/>
    </row>
    <row r="240" spans="8:8" x14ac:dyDescent="0.25">
      <c r="H240" s="55"/>
    </row>
    <row r="241" spans="8:8" x14ac:dyDescent="0.25">
      <c r="H241" s="55"/>
    </row>
    <row r="242" spans="8:8" x14ac:dyDescent="0.25">
      <c r="H242" s="55"/>
    </row>
    <row r="243" spans="8:8" x14ac:dyDescent="0.25">
      <c r="H243" s="55"/>
    </row>
    <row r="244" spans="8:8" x14ac:dyDescent="0.25">
      <c r="H244" s="55"/>
    </row>
    <row r="245" spans="8:8" x14ac:dyDescent="0.25">
      <c r="H245" s="55"/>
    </row>
    <row r="246" spans="8:8" x14ac:dyDescent="0.25">
      <c r="H246" s="55"/>
    </row>
    <row r="247" spans="8:8" x14ac:dyDescent="0.25">
      <c r="H247" s="55"/>
    </row>
    <row r="248" spans="8:8" x14ac:dyDescent="0.25">
      <c r="H248" s="55"/>
    </row>
    <row r="249" spans="8:8" x14ac:dyDescent="0.25">
      <c r="H249" s="55"/>
    </row>
    <row r="250" spans="8:8" x14ac:dyDescent="0.25">
      <c r="H250" s="55"/>
    </row>
    <row r="251" spans="8:8" x14ac:dyDescent="0.25">
      <c r="H251" s="55"/>
    </row>
    <row r="252" spans="8:8" x14ac:dyDescent="0.25">
      <c r="H252" s="55"/>
    </row>
    <row r="253" spans="8:8" x14ac:dyDescent="0.25">
      <c r="H253" s="55"/>
    </row>
    <row r="254" spans="8:8" x14ac:dyDescent="0.25">
      <c r="H254" s="55"/>
    </row>
    <row r="255" spans="8:8" x14ac:dyDescent="0.25">
      <c r="H255" s="55"/>
    </row>
    <row r="256" spans="8:8" x14ac:dyDescent="0.25">
      <c r="H256" s="55"/>
    </row>
    <row r="257" spans="8:8" x14ac:dyDescent="0.25">
      <c r="H257" s="55"/>
    </row>
    <row r="258" spans="8:8" x14ac:dyDescent="0.25">
      <c r="H258" s="55"/>
    </row>
    <row r="259" spans="8:8" x14ac:dyDescent="0.25">
      <c r="H259" s="55"/>
    </row>
    <row r="260" spans="8:8" x14ac:dyDescent="0.25">
      <c r="H260" s="55"/>
    </row>
    <row r="261" spans="8:8" x14ac:dyDescent="0.25">
      <c r="H261" s="55"/>
    </row>
    <row r="262" spans="8:8" x14ac:dyDescent="0.25">
      <c r="H262" s="55"/>
    </row>
    <row r="263" spans="8:8" x14ac:dyDescent="0.25">
      <c r="H263" s="55"/>
    </row>
    <row r="264" spans="8:8" x14ac:dyDescent="0.25">
      <c r="H264" s="55"/>
    </row>
    <row r="265" spans="8:8" x14ac:dyDescent="0.25">
      <c r="H265" s="55"/>
    </row>
    <row r="266" spans="8:8" x14ac:dyDescent="0.25">
      <c r="H266" s="55"/>
    </row>
    <row r="267" spans="8:8" x14ac:dyDescent="0.25">
      <c r="H267" s="55"/>
    </row>
    <row r="268" spans="8:8" x14ac:dyDescent="0.25">
      <c r="H268" s="55"/>
    </row>
    <row r="269" spans="8:8" x14ac:dyDescent="0.25">
      <c r="H269" s="55"/>
    </row>
    <row r="270" spans="8:8" x14ac:dyDescent="0.25">
      <c r="H270" s="55"/>
    </row>
    <row r="271" spans="8:8" x14ac:dyDescent="0.25">
      <c r="H271" s="55"/>
    </row>
    <row r="272" spans="8:8" x14ac:dyDescent="0.25">
      <c r="H272" s="55"/>
    </row>
    <row r="273" spans="8:8" x14ac:dyDescent="0.25">
      <c r="H273" s="55"/>
    </row>
    <row r="274" spans="8:8" x14ac:dyDescent="0.25">
      <c r="H274" s="55"/>
    </row>
    <row r="275" spans="8:8" x14ac:dyDescent="0.25">
      <c r="H275" s="55"/>
    </row>
    <row r="276" spans="8:8" x14ac:dyDescent="0.25">
      <c r="H276" s="55"/>
    </row>
    <row r="277" spans="8:8" x14ac:dyDescent="0.25">
      <c r="H277" s="55"/>
    </row>
    <row r="278" spans="8:8" x14ac:dyDescent="0.25">
      <c r="H278" s="55"/>
    </row>
    <row r="279" spans="8:8" x14ac:dyDescent="0.25">
      <c r="H279" s="55"/>
    </row>
    <row r="280" spans="8:8" x14ac:dyDescent="0.25">
      <c r="H280" s="55"/>
    </row>
    <row r="281" spans="8:8" x14ac:dyDescent="0.25">
      <c r="H281" s="55"/>
    </row>
    <row r="282" spans="8:8" x14ac:dyDescent="0.25">
      <c r="H282" s="55"/>
    </row>
    <row r="283" spans="8:8" x14ac:dyDescent="0.25">
      <c r="H283" s="55"/>
    </row>
    <row r="284" spans="8:8" x14ac:dyDescent="0.25">
      <c r="H284" s="55"/>
    </row>
    <row r="285" spans="8:8" x14ac:dyDescent="0.25">
      <c r="H285" s="55"/>
    </row>
    <row r="286" spans="8:8" x14ac:dyDescent="0.25">
      <c r="H286" s="55"/>
    </row>
    <row r="287" spans="8:8" x14ac:dyDescent="0.25">
      <c r="H287" s="55"/>
    </row>
    <row r="288" spans="8:8" x14ac:dyDescent="0.25">
      <c r="H288" s="55"/>
    </row>
    <row r="289" spans="8:8" x14ac:dyDescent="0.25">
      <c r="H289" s="55"/>
    </row>
    <row r="290" spans="8:8" x14ac:dyDescent="0.25">
      <c r="H290" s="55"/>
    </row>
    <row r="291" spans="8:8" x14ac:dyDescent="0.25">
      <c r="H291" s="55"/>
    </row>
    <row r="292" spans="8:8" x14ac:dyDescent="0.25">
      <c r="H292" s="55"/>
    </row>
    <row r="293" spans="8:8" x14ac:dyDescent="0.25">
      <c r="H293" s="55"/>
    </row>
    <row r="294" spans="8:8" x14ac:dyDescent="0.25">
      <c r="H294" s="55"/>
    </row>
    <row r="295" spans="8:8" x14ac:dyDescent="0.25">
      <c r="H295" s="55"/>
    </row>
    <row r="296" spans="8:8" x14ac:dyDescent="0.25">
      <c r="H296" s="55"/>
    </row>
    <row r="297" spans="8:8" x14ac:dyDescent="0.25">
      <c r="H297" s="55"/>
    </row>
    <row r="298" spans="8:8" x14ac:dyDescent="0.25">
      <c r="H298" s="55"/>
    </row>
    <row r="299" spans="8:8" x14ac:dyDescent="0.25">
      <c r="H299" s="55"/>
    </row>
    <row r="300" spans="8:8" x14ac:dyDescent="0.25">
      <c r="H300" s="55"/>
    </row>
    <row r="301" spans="8:8" x14ac:dyDescent="0.25">
      <c r="H301" s="55"/>
    </row>
    <row r="302" spans="8:8" x14ac:dyDescent="0.25">
      <c r="H302" s="55"/>
    </row>
    <row r="303" spans="8:8" x14ac:dyDescent="0.25">
      <c r="H303" s="55"/>
    </row>
    <row r="304" spans="8:8" x14ac:dyDescent="0.25">
      <c r="H304" s="55"/>
    </row>
    <row r="305" spans="8:8" x14ac:dyDescent="0.25">
      <c r="H305" s="55"/>
    </row>
    <row r="306" spans="8:8" x14ac:dyDescent="0.25">
      <c r="H306" s="55"/>
    </row>
    <row r="307" spans="8:8" x14ac:dyDescent="0.25">
      <c r="H307" s="55"/>
    </row>
    <row r="308" spans="8:8" x14ac:dyDescent="0.25">
      <c r="H308" s="55"/>
    </row>
    <row r="309" spans="8:8" x14ac:dyDescent="0.25">
      <c r="H309" s="55"/>
    </row>
    <row r="310" spans="8:8" x14ac:dyDescent="0.25">
      <c r="H310" s="55"/>
    </row>
    <row r="311" spans="8:8" x14ac:dyDescent="0.25">
      <c r="H311" s="55"/>
    </row>
    <row r="312" spans="8:8" x14ac:dyDescent="0.25">
      <c r="H312" s="55"/>
    </row>
    <row r="313" spans="8:8" x14ac:dyDescent="0.25">
      <c r="H313" s="55"/>
    </row>
    <row r="314" spans="8:8" x14ac:dyDescent="0.25">
      <c r="H314" s="55"/>
    </row>
    <row r="315" spans="8:8" x14ac:dyDescent="0.25">
      <c r="H315" s="55"/>
    </row>
    <row r="316" spans="8:8" x14ac:dyDescent="0.25">
      <c r="H316" s="55"/>
    </row>
    <row r="317" spans="8:8" x14ac:dyDescent="0.25">
      <c r="H317" s="55"/>
    </row>
    <row r="318" spans="8:8" x14ac:dyDescent="0.25">
      <c r="H318" s="55"/>
    </row>
    <row r="319" spans="8:8" x14ac:dyDescent="0.25">
      <c r="H319" s="55"/>
    </row>
    <row r="320" spans="8:8" x14ac:dyDescent="0.25">
      <c r="H320" s="55"/>
    </row>
    <row r="321" spans="8:8" x14ac:dyDescent="0.25">
      <c r="H321" s="55"/>
    </row>
    <row r="322" spans="8:8" x14ac:dyDescent="0.25">
      <c r="H322" s="55"/>
    </row>
    <row r="323" spans="8:8" x14ac:dyDescent="0.25">
      <c r="H323" s="55"/>
    </row>
    <row r="324" spans="8:8" x14ac:dyDescent="0.25">
      <c r="H324" s="55"/>
    </row>
    <row r="325" spans="8:8" x14ac:dyDescent="0.25">
      <c r="H325" s="55"/>
    </row>
    <row r="326" spans="8:8" x14ac:dyDescent="0.25">
      <c r="H326" s="55"/>
    </row>
    <row r="327" spans="8:8" x14ac:dyDescent="0.25">
      <c r="H327" s="55"/>
    </row>
    <row r="328" spans="8:8" x14ac:dyDescent="0.25">
      <c r="H328" s="55"/>
    </row>
    <row r="329" spans="8:8" x14ac:dyDescent="0.25">
      <c r="H329" s="55"/>
    </row>
    <row r="330" spans="8:8" x14ac:dyDescent="0.25">
      <c r="H330" s="55"/>
    </row>
    <row r="331" spans="8:8" x14ac:dyDescent="0.25">
      <c r="H331" s="55"/>
    </row>
    <row r="332" spans="8:8" x14ac:dyDescent="0.25">
      <c r="H332" s="55"/>
    </row>
    <row r="333" spans="8:8" x14ac:dyDescent="0.25">
      <c r="H333" s="55"/>
    </row>
    <row r="334" spans="8:8" x14ac:dyDescent="0.25">
      <c r="H334" s="55"/>
    </row>
    <row r="335" spans="8:8" x14ac:dyDescent="0.25">
      <c r="H335" s="55"/>
    </row>
    <row r="336" spans="8:8" x14ac:dyDescent="0.25">
      <c r="H336" s="55"/>
    </row>
    <row r="337" spans="8:8" x14ac:dyDescent="0.25">
      <c r="H337" s="55"/>
    </row>
    <row r="338" spans="8:8" x14ac:dyDescent="0.25">
      <c r="H338" s="55"/>
    </row>
    <row r="339" spans="8:8" x14ac:dyDescent="0.25">
      <c r="H339" s="55"/>
    </row>
    <row r="340" spans="8:8" x14ac:dyDescent="0.25">
      <c r="H340" s="55"/>
    </row>
    <row r="341" spans="8:8" x14ac:dyDescent="0.25">
      <c r="H341" s="55"/>
    </row>
    <row r="342" spans="8:8" x14ac:dyDescent="0.25">
      <c r="H342" s="55"/>
    </row>
    <row r="343" spans="8:8" x14ac:dyDescent="0.25">
      <c r="H343" s="55"/>
    </row>
    <row r="344" spans="8:8" x14ac:dyDescent="0.25">
      <c r="H344" s="55"/>
    </row>
    <row r="345" spans="8:8" x14ac:dyDescent="0.25">
      <c r="H345" s="55"/>
    </row>
    <row r="346" spans="8:8" x14ac:dyDescent="0.25">
      <c r="H346" s="55"/>
    </row>
    <row r="347" spans="8:8" x14ac:dyDescent="0.25">
      <c r="H347" s="55"/>
    </row>
    <row r="348" spans="8:8" x14ac:dyDescent="0.25">
      <c r="H348" s="55"/>
    </row>
    <row r="349" spans="8:8" x14ac:dyDescent="0.25">
      <c r="H349" s="55"/>
    </row>
    <row r="350" spans="8:8" x14ac:dyDescent="0.25">
      <c r="H350" s="55"/>
    </row>
    <row r="351" spans="8:8" x14ac:dyDescent="0.25">
      <c r="H351" s="55"/>
    </row>
    <row r="352" spans="8:8" x14ac:dyDescent="0.25">
      <c r="H352" s="55"/>
    </row>
    <row r="353" spans="8:8" x14ac:dyDescent="0.25">
      <c r="H353" s="55"/>
    </row>
    <row r="354" spans="8:8" x14ac:dyDescent="0.25">
      <c r="H354" s="55"/>
    </row>
    <row r="355" spans="8:8" x14ac:dyDescent="0.25">
      <c r="H355" s="55"/>
    </row>
    <row r="356" spans="8:8" x14ac:dyDescent="0.25">
      <c r="H356" s="55"/>
    </row>
    <row r="357" spans="8:8" x14ac:dyDescent="0.25">
      <c r="H357" s="55"/>
    </row>
    <row r="358" spans="8:8" x14ac:dyDescent="0.25">
      <c r="H358" s="55"/>
    </row>
    <row r="359" spans="8:8" x14ac:dyDescent="0.25">
      <c r="H359" s="55"/>
    </row>
    <row r="360" spans="8:8" x14ac:dyDescent="0.25">
      <c r="H360" s="55"/>
    </row>
    <row r="361" spans="8:8" x14ac:dyDescent="0.25">
      <c r="H361" s="55"/>
    </row>
    <row r="362" spans="8:8" x14ac:dyDescent="0.25">
      <c r="H362" s="55"/>
    </row>
    <row r="363" spans="8:8" x14ac:dyDescent="0.25">
      <c r="H363" s="55"/>
    </row>
    <row r="364" spans="8:8" x14ac:dyDescent="0.25">
      <c r="H364" s="55"/>
    </row>
    <row r="365" spans="8:8" x14ac:dyDescent="0.25">
      <c r="H365" s="55"/>
    </row>
    <row r="366" spans="8:8" x14ac:dyDescent="0.25">
      <c r="H366" s="55"/>
    </row>
    <row r="367" spans="8:8" x14ac:dyDescent="0.25">
      <c r="H367" s="55"/>
    </row>
    <row r="368" spans="8:8" x14ac:dyDescent="0.25">
      <c r="H368" s="55"/>
    </row>
    <row r="369" spans="8:8" x14ac:dyDescent="0.25">
      <c r="H369" s="55"/>
    </row>
    <row r="370" spans="8:8" x14ac:dyDescent="0.25">
      <c r="H370" s="55"/>
    </row>
    <row r="371" spans="8:8" x14ac:dyDescent="0.25">
      <c r="H371" s="55"/>
    </row>
    <row r="372" spans="8:8" x14ac:dyDescent="0.25">
      <c r="H372" s="55"/>
    </row>
    <row r="373" spans="8:8" x14ac:dyDescent="0.25">
      <c r="H373" s="55"/>
    </row>
    <row r="374" spans="8:8" x14ac:dyDescent="0.25">
      <c r="H374" s="55"/>
    </row>
    <row r="375" spans="8:8" x14ac:dyDescent="0.25">
      <c r="H375" s="55"/>
    </row>
    <row r="376" spans="8:8" x14ac:dyDescent="0.25">
      <c r="H376" s="55"/>
    </row>
    <row r="377" spans="8:8" x14ac:dyDescent="0.25">
      <c r="H377" s="55"/>
    </row>
    <row r="378" spans="8:8" x14ac:dyDescent="0.25">
      <c r="H378" s="55"/>
    </row>
    <row r="379" spans="8:8" x14ac:dyDescent="0.25">
      <c r="H379" s="55"/>
    </row>
    <row r="380" spans="8:8" x14ac:dyDescent="0.25">
      <c r="H380" s="55"/>
    </row>
    <row r="381" spans="8:8" x14ac:dyDescent="0.25">
      <c r="H381" s="55"/>
    </row>
    <row r="382" spans="8:8" x14ac:dyDescent="0.25">
      <c r="H382" s="55"/>
    </row>
    <row r="383" spans="8:8" x14ac:dyDescent="0.25">
      <c r="H383" s="55"/>
    </row>
    <row r="384" spans="8:8" x14ac:dyDescent="0.25">
      <c r="H384" s="55"/>
    </row>
    <row r="385" spans="8:8" x14ac:dyDescent="0.25">
      <c r="H385" s="55"/>
    </row>
    <row r="386" spans="8:8" x14ac:dyDescent="0.25">
      <c r="H386" s="55"/>
    </row>
    <row r="387" spans="8:8" x14ac:dyDescent="0.25">
      <c r="H387" s="55"/>
    </row>
    <row r="388" spans="8:8" x14ac:dyDescent="0.25">
      <c r="H388" s="55"/>
    </row>
    <row r="389" spans="8:8" x14ac:dyDescent="0.25">
      <c r="H389" s="55"/>
    </row>
    <row r="390" spans="8:8" x14ac:dyDescent="0.25">
      <c r="H390" s="55"/>
    </row>
    <row r="391" spans="8:8" x14ac:dyDescent="0.25">
      <c r="H391" s="55"/>
    </row>
    <row r="392" spans="8:8" x14ac:dyDescent="0.25">
      <c r="H392" s="55"/>
    </row>
    <row r="393" spans="8:8" x14ac:dyDescent="0.25">
      <c r="H393" s="55"/>
    </row>
    <row r="394" spans="8:8" x14ac:dyDescent="0.25">
      <c r="H394" s="55"/>
    </row>
    <row r="395" spans="8:8" x14ac:dyDescent="0.25">
      <c r="H395" s="55"/>
    </row>
    <row r="396" spans="8:8" x14ac:dyDescent="0.25">
      <c r="H396" s="55"/>
    </row>
    <row r="397" spans="8:8" x14ac:dyDescent="0.25">
      <c r="H397" s="55"/>
    </row>
    <row r="398" spans="8:8" x14ac:dyDescent="0.25">
      <c r="H398" s="55"/>
    </row>
    <row r="399" spans="8:8" x14ac:dyDescent="0.25">
      <c r="H399" s="55"/>
    </row>
    <row r="400" spans="8:8" x14ac:dyDescent="0.25">
      <c r="H400" s="55"/>
    </row>
    <row r="401" spans="8:8" x14ac:dyDescent="0.25">
      <c r="H401" s="55"/>
    </row>
    <row r="402" spans="8:8" x14ac:dyDescent="0.25">
      <c r="H402" s="55"/>
    </row>
    <row r="403" spans="8:8" x14ac:dyDescent="0.25">
      <c r="H403" s="55"/>
    </row>
    <row r="404" spans="8:8" x14ac:dyDescent="0.25">
      <c r="H404" s="55"/>
    </row>
    <row r="405" spans="8:8" x14ac:dyDescent="0.25">
      <c r="H405" s="55"/>
    </row>
    <row r="406" spans="8:8" x14ac:dyDescent="0.25">
      <c r="H406" s="55"/>
    </row>
    <row r="407" spans="8:8" x14ac:dyDescent="0.25">
      <c r="H407" s="55"/>
    </row>
    <row r="408" spans="8:8" x14ac:dyDescent="0.25">
      <c r="H408" s="55"/>
    </row>
    <row r="409" spans="8:8" x14ac:dyDescent="0.25">
      <c r="H409" s="55"/>
    </row>
    <row r="410" spans="8:8" x14ac:dyDescent="0.25">
      <c r="H410" s="55"/>
    </row>
    <row r="411" spans="8:8" x14ac:dyDescent="0.25">
      <c r="H411" s="55"/>
    </row>
    <row r="412" spans="8:8" x14ac:dyDescent="0.25">
      <c r="H412" s="55"/>
    </row>
    <row r="413" spans="8:8" x14ac:dyDescent="0.25">
      <c r="H413" s="55"/>
    </row>
    <row r="414" spans="8:8" x14ac:dyDescent="0.25">
      <c r="H414" s="55"/>
    </row>
    <row r="415" spans="8:8" x14ac:dyDescent="0.25">
      <c r="H415" s="55"/>
    </row>
    <row r="416" spans="8:8" x14ac:dyDescent="0.25">
      <c r="H416" s="55"/>
    </row>
    <row r="417" spans="8:8" x14ac:dyDescent="0.25">
      <c r="H417" s="55"/>
    </row>
    <row r="418" spans="8:8" x14ac:dyDescent="0.25">
      <c r="H418" s="55"/>
    </row>
    <row r="419" spans="8:8" x14ac:dyDescent="0.25">
      <c r="H419" s="55"/>
    </row>
    <row r="420" spans="8:8" x14ac:dyDescent="0.25">
      <c r="H420" s="55"/>
    </row>
    <row r="421" spans="8:8" x14ac:dyDescent="0.25">
      <c r="H421" s="55"/>
    </row>
    <row r="422" spans="8:8" x14ac:dyDescent="0.25">
      <c r="H422" s="55"/>
    </row>
    <row r="423" spans="8:8" x14ac:dyDescent="0.25">
      <c r="H423" s="55"/>
    </row>
    <row r="424" spans="8:8" x14ac:dyDescent="0.25">
      <c r="H424" s="55"/>
    </row>
    <row r="425" spans="8:8" x14ac:dyDescent="0.25">
      <c r="H425" s="55"/>
    </row>
    <row r="426" spans="8:8" x14ac:dyDescent="0.25">
      <c r="H426" s="55"/>
    </row>
    <row r="427" spans="8:8" x14ac:dyDescent="0.25">
      <c r="H427" s="55"/>
    </row>
    <row r="428" spans="8:8" x14ac:dyDescent="0.25">
      <c r="H428" s="55"/>
    </row>
    <row r="429" spans="8:8" x14ac:dyDescent="0.25">
      <c r="H429" s="55"/>
    </row>
    <row r="430" spans="8:8" x14ac:dyDescent="0.25">
      <c r="H430" s="55"/>
    </row>
    <row r="431" spans="8:8" x14ac:dyDescent="0.25">
      <c r="H431" s="55"/>
    </row>
    <row r="432" spans="8:8" x14ac:dyDescent="0.25">
      <c r="H432" s="55"/>
    </row>
    <row r="433" spans="8:8" x14ac:dyDescent="0.25">
      <c r="H433" s="55"/>
    </row>
    <row r="434" spans="8:8" x14ac:dyDescent="0.25">
      <c r="H434" s="55"/>
    </row>
    <row r="435" spans="8:8" x14ac:dyDescent="0.25">
      <c r="H435" s="55"/>
    </row>
    <row r="436" spans="8:8" x14ac:dyDescent="0.25">
      <c r="H436" s="55"/>
    </row>
    <row r="437" spans="8:8" x14ac:dyDescent="0.25">
      <c r="H437" s="55"/>
    </row>
    <row r="438" spans="8:8" x14ac:dyDescent="0.25">
      <c r="H438" s="55"/>
    </row>
    <row r="439" spans="8:8" x14ac:dyDescent="0.25">
      <c r="H439" s="55"/>
    </row>
    <row r="440" spans="8:8" x14ac:dyDescent="0.25">
      <c r="H440" s="55"/>
    </row>
    <row r="441" spans="8:8" x14ac:dyDescent="0.25">
      <c r="H441" s="55"/>
    </row>
    <row r="442" spans="8:8" x14ac:dyDescent="0.25">
      <c r="H442" s="55"/>
    </row>
    <row r="443" spans="8:8" x14ac:dyDescent="0.25">
      <c r="H443" s="55"/>
    </row>
    <row r="444" spans="8:8" x14ac:dyDescent="0.25">
      <c r="H444" s="55"/>
    </row>
    <row r="445" spans="8:8" x14ac:dyDescent="0.25">
      <c r="H445" s="55"/>
    </row>
    <row r="446" spans="8:8" x14ac:dyDescent="0.25">
      <c r="H446" s="55"/>
    </row>
    <row r="447" spans="8:8" x14ac:dyDescent="0.25">
      <c r="H447" s="55"/>
    </row>
    <row r="448" spans="8:8" x14ac:dyDescent="0.25">
      <c r="H448" s="55"/>
    </row>
    <row r="449" spans="8:8" x14ac:dyDescent="0.25">
      <c r="H449" s="55"/>
    </row>
    <row r="450" spans="8:8" x14ac:dyDescent="0.25">
      <c r="H450" s="55"/>
    </row>
    <row r="451" spans="8:8" x14ac:dyDescent="0.25">
      <c r="H451" s="55"/>
    </row>
    <row r="452" spans="8:8" x14ac:dyDescent="0.25">
      <c r="H452" s="55"/>
    </row>
    <row r="453" spans="8:8" x14ac:dyDescent="0.25">
      <c r="H453" s="55"/>
    </row>
    <row r="454" spans="8:8" x14ac:dyDescent="0.25">
      <c r="H454" s="55"/>
    </row>
    <row r="455" spans="8:8" x14ac:dyDescent="0.25">
      <c r="H455" s="55"/>
    </row>
    <row r="456" spans="8:8" x14ac:dyDescent="0.25">
      <c r="H456" s="55"/>
    </row>
    <row r="457" spans="8:8" x14ac:dyDescent="0.25">
      <c r="H457" s="55"/>
    </row>
    <row r="458" spans="8:8" x14ac:dyDescent="0.25">
      <c r="H458" s="55"/>
    </row>
    <row r="459" spans="8:8" x14ac:dyDescent="0.25">
      <c r="H459" s="55"/>
    </row>
    <row r="460" spans="8:8" x14ac:dyDescent="0.25">
      <c r="H460" s="55"/>
    </row>
    <row r="461" spans="8:8" x14ac:dyDescent="0.25">
      <c r="H461" s="55"/>
    </row>
    <row r="462" spans="8:8" x14ac:dyDescent="0.25">
      <c r="H462" s="55"/>
    </row>
    <row r="463" spans="8:8" x14ac:dyDescent="0.25">
      <c r="H463" s="55"/>
    </row>
    <row r="464" spans="8:8" x14ac:dyDescent="0.25">
      <c r="H464" s="55"/>
    </row>
    <row r="465" spans="8:8" x14ac:dyDescent="0.25">
      <c r="H465" s="55"/>
    </row>
    <row r="466" spans="8:8" x14ac:dyDescent="0.25">
      <c r="H466" s="55"/>
    </row>
    <row r="467" spans="8:8" x14ac:dyDescent="0.25">
      <c r="H467" s="55"/>
    </row>
    <row r="468" spans="8:8" x14ac:dyDescent="0.25">
      <c r="H468" s="55"/>
    </row>
    <row r="469" spans="8:8" x14ac:dyDescent="0.25">
      <c r="H469" s="55"/>
    </row>
    <row r="470" spans="8:8" x14ac:dyDescent="0.25">
      <c r="H470" s="55"/>
    </row>
    <row r="471" spans="8:8" x14ac:dyDescent="0.25">
      <c r="H471" s="55"/>
    </row>
    <row r="472" spans="8:8" x14ac:dyDescent="0.25">
      <c r="H472" s="55"/>
    </row>
    <row r="473" spans="8:8" x14ac:dyDescent="0.25">
      <c r="H473" s="55"/>
    </row>
    <row r="474" spans="8:8" x14ac:dyDescent="0.25">
      <c r="H474" s="55"/>
    </row>
    <row r="475" spans="8:8" x14ac:dyDescent="0.25">
      <c r="H475" s="55"/>
    </row>
    <row r="476" spans="8:8" x14ac:dyDescent="0.25">
      <c r="H476" s="55"/>
    </row>
    <row r="477" spans="8:8" x14ac:dyDescent="0.25">
      <c r="H477" s="55"/>
    </row>
    <row r="478" spans="8:8" x14ac:dyDescent="0.25">
      <c r="H478" s="55"/>
    </row>
    <row r="479" spans="8:8" x14ac:dyDescent="0.25">
      <c r="H479" s="55"/>
    </row>
    <row r="480" spans="8:8" x14ac:dyDescent="0.25">
      <c r="H480" s="55"/>
    </row>
    <row r="481" spans="8:8" x14ac:dyDescent="0.25">
      <c r="H481" s="55"/>
    </row>
    <row r="482" spans="8:8" x14ac:dyDescent="0.25">
      <c r="H482" s="55"/>
    </row>
    <row r="483" spans="8:8" x14ac:dyDescent="0.25">
      <c r="H483" s="55"/>
    </row>
    <row r="484" spans="8:8" x14ac:dyDescent="0.25">
      <c r="H484" s="55"/>
    </row>
  </sheetData>
  <mergeCells count="9">
    <mergeCell ref="A8:G8"/>
    <mergeCell ref="A3:G3"/>
    <mergeCell ref="A4:G4"/>
    <mergeCell ref="A6:A7"/>
    <mergeCell ref="B6:B7"/>
    <mergeCell ref="C6:C7"/>
    <mergeCell ref="D6:D7"/>
    <mergeCell ref="E6:F6"/>
    <mergeCell ref="G6:G7"/>
  </mergeCells>
  <pageMargins left="0.70866141732283472" right="0" top="0.74803149606299213" bottom="0" header="0.31496062992125984" footer="0.31496062992125984"/>
  <pageSetup paperSize="9" scale="75" fitToHeight="0" orientation="landscape" r:id="rId1"/>
  <rowBreaks count="4" manualBreakCount="4">
    <brk id="28" max="6" man="1"/>
    <brk id="49" max="6" man="1"/>
    <brk id="50" max="6" man="1"/>
    <brk id="5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view="pageBreakPreview" topLeftCell="A32" zoomScaleNormal="100" zoomScaleSheetLayoutView="100" workbookViewId="0">
      <selection activeCell="G9" sqref="G9"/>
    </sheetView>
  </sheetViews>
  <sheetFormatPr defaultRowHeight="15" x14ac:dyDescent="0.25"/>
  <cols>
    <col min="1" max="1" width="7.5703125" style="1" customWidth="1"/>
    <col min="2" max="2" width="62.42578125" style="1" customWidth="1"/>
    <col min="3" max="3" width="14.140625" style="1" customWidth="1"/>
    <col min="4" max="4" width="12.42578125" style="1" customWidth="1"/>
    <col min="5" max="5" width="12.140625" style="1" customWidth="1"/>
    <col min="6" max="6" width="13.85546875" style="1" customWidth="1"/>
    <col min="7" max="7" width="23.7109375" style="9" customWidth="1"/>
    <col min="8" max="8" width="23" style="91" customWidth="1"/>
    <col min="9" max="9" width="22.140625" style="91" customWidth="1"/>
    <col min="10" max="11" width="16.7109375" style="1" hidden="1" customWidth="1"/>
    <col min="12" max="12" width="23.7109375" style="9" hidden="1" customWidth="1"/>
    <col min="13" max="13" width="23" style="91" hidden="1" customWidth="1"/>
    <col min="14" max="14" width="22.140625" style="91" hidden="1" customWidth="1"/>
    <col min="15" max="15" width="17.85546875" style="1" customWidth="1"/>
    <col min="16" max="16" width="13.140625" style="1" bestFit="1" customWidth="1"/>
    <col min="17" max="259" width="9.140625" style="1"/>
    <col min="260" max="260" width="7.5703125" style="1" customWidth="1"/>
    <col min="261" max="261" width="62.42578125" style="1" customWidth="1"/>
    <col min="262" max="262" width="14.140625" style="1" customWidth="1"/>
    <col min="263" max="263" width="12.42578125" style="1" customWidth="1"/>
    <col min="264" max="264" width="12.140625" style="1" customWidth="1"/>
    <col min="265" max="265" width="12.28515625" style="1" customWidth="1"/>
    <col min="266" max="266" width="62.7109375" style="1" customWidth="1"/>
    <col min="267" max="267" width="26.42578125" style="1" customWidth="1"/>
    <col min="268" max="268" width="22.7109375" style="1" customWidth="1"/>
    <col min="269" max="269" width="15.5703125" style="1" customWidth="1"/>
    <col min="270" max="270" width="27.28515625" style="1" customWidth="1"/>
    <col min="271" max="271" width="22.28515625" style="1" customWidth="1"/>
    <col min="272" max="515" width="9.140625" style="1"/>
    <col min="516" max="516" width="7.5703125" style="1" customWidth="1"/>
    <col min="517" max="517" width="62.42578125" style="1" customWidth="1"/>
    <col min="518" max="518" width="14.140625" style="1" customWidth="1"/>
    <col min="519" max="519" width="12.42578125" style="1" customWidth="1"/>
    <col min="520" max="520" width="12.140625" style="1" customWidth="1"/>
    <col min="521" max="521" width="12.28515625" style="1" customWidth="1"/>
    <col min="522" max="522" width="62.7109375" style="1" customWidth="1"/>
    <col min="523" max="523" width="26.42578125" style="1" customWidth="1"/>
    <col min="524" max="524" width="22.7109375" style="1" customWidth="1"/>
    <col min="525" max="525" width="15.5703125" style="1" customWidth="1"/>
    <col min="526" max="526" width="27.28515625" style="1" customWidth="1"/>
    <col min="527" max="527" width="22.28515625" style="1" customWidth="1"/>
    <col min="528" max="771" width="9.140625" style="1"/>
    <col min="772" max="772" width="7.5703125" style="1" customWidth="1"/>
    <col min="773" max="773" width="62.42578125" style="1" customWidth="1"/>
    <col min="774" max="774" width="14.140625" style="1" customWidth="1"/>
    <col min="775" max="775" width="12.42578125" style="1" customWidth="1"/>
    <col min="776" max="776" width="12.140625" style="1" customWidth="1"/>
    <col min="777" max="777" width="12.28515625" style="1" customWidth="1"/>
    <col min="778" max="778" width="62.7109375" style="1" customWidth="1"/>
    <col min="779" max="779" width="26.42578125" style="1" customWidth="1"/>
    <col min="780" max="780" width="22.7109375" style="1" customWidth="1"/>
    <col min="781" max="781" width="15.5703125" style="1" customWidth="1"/>
    <col min="782" max="782" width="27.28515625" style="1" customWidth="1"/>
    <col min="783" max="783" width="22.28515625" style="1" customWidth="1"/>
    <col min="784" max="1027" width="9.140625" style="1"/>
    <col min="1028" max="1028" width="7.5703125" style="1" customWidth="1"/>
    <col min="1029" max="1029" width="62.42578125" style="1" customWidth="1"/>
    <col min="1030" max="1030" width="14.140625" style="1" customWidth="1"/>
    <col min="1031" max="1031" width="12.42578125" style="1" customWidth="1"/>
    <col min="1032" max="1032" width="12.140625" style="1" customWidth="1"/>
    <col min="1033" max="1033" width="12.28515625" style="1" customWidth="1"/>
    <col min="1034" max="1034" width="62.7109375" style="1" customWidth="1"/>
    <col min="1035" max="1035" width="26.42578125" style="1" customWidth="1"/>
    <col min="1036" max="1036" width="22.7109375" style="1" customWidth="1"/>
    <col min="1037" max="1037" width="15.5703125" style="1" customWidth="1"/>
    <col min="1038" max="1038" width="27.28515625" style="1" customWidth="1"/>
    <col min="1039" max="1039" width="22.28515625" style="1" customWidth="1"/>
    <col min="1040" max="1283" width="9.140625" style="1"/>
    <col min="1284" max="1284" width="7.5703125" style="1" customWidth="1"/>
    <col min="1285" max="1285" width="62.42578125" style="1" customWidth="1"/>
    <col min="1286" max="1286" width="14.140625" style="1" customWidth="1"/>
    <col min="1287" max="1287" width="12.42578125" style="1" customWidth="1"/>
    <col min="1288" max="1288" width="12.140625" style="1" customWidth="1"/>
    <col min="1289" max="1289" width="12.28515625" style="1" customWidth="1"/>
    <col min="1290" max="1290" width="62.7109375" style="1" customWidth="1"/>
    <col min="1291" max="1291" width="26.42578125" style="1" customWidth="1"/>
    <col min="1292" max="1292" width="22.7109375" style="1" customWidth="1"/>
    <col min="1293" max="1293" width="15.5703125" style="1" customWidth="1"/>
    <col min="1294" max="1294" width="27.28515625" style="1" customWidth="1"/>
    <col min="1295" max="1295" width="22.28515625" style="1" customWidth="1"/>
    <col min="1296" max="1539" width="9.140625" style="1"/>
    <col min="1540" max="1540" width="7.5703125" style="1" customWidth="1"/>
    <col min="1541" max="1541" width="62.42578125" style="1" customWidth="1"/>
    <col min="1542" max="1542" width="14.140625" style="1" customWidth="1"/>
    <col min="1543" max="1543" width="12.42578125" style="1" customWidth="1"/>
    <col min="1544" max="1544" width="12.140625" style="1" customWidth="1"/>
    <col min="1545" max="1545" width="12.28515625" style="1" customWidth="1"/>
    <col min="1546" max="1546" width="62.7109375" style="1" customWidth="1"/>
    <col min="1547" max="1547" width="26.42578125" style="1" customWidth="1"/>
    <col min="1548" max="1548" width="22.7109375" style="1" customWidth="1"/>
    <col min="1549" max="1549" width="15.5703125" style="1" customWidth="1"/>
    <col min="1550" max="1550" width="27.28515625" style="1" customWidth="1"/>
    <col min="1551" max="1551" width="22.28515625" style="1" customWidth="1"/>
    <col min="1552" max="1795" width="9.140625" style="1"/>
    <col min="1796" max="1796" width="7.5703125" style="1" customWidth="1"/>
    <col min="1797" max="1797" width="62.42578125" style="1" customWidth="1"/>
    <col min="1798" max="1798" width="14.140625" style="1" customWidth="1"/>
    <col min="1799" max="1799" width="12.42578125" style="1" customWidth="1"/>
    <col min="1800" max="1800" width="12.140625" style="1" customWidth="1"/>
    <col min="1801" max="1801" width="12.28515625" style="1" customWidth="1"/>
    <col min="1802" max="1802" width="62.7109375" style="1" customWidth="1"/>
    <col min="1803" max="1803" width="26.42578125" style="1" customWidth="1"/>
    <col min="1804" max="1804" width="22.7109375" style="1" customWidth="1"/>
    <col min="1805" max="1805" width="15.5703125" style="1" customWidth="1"/>
    <col min="1806" max="1806" width="27.28515625" style="1" customWidth="1"/>
    <col min="1807" max="1807" width="22.28515625" style="1" customWidth="1"/>
    <col min="1808" max="2051" width="9.140625" style="1"/>
    <col min="2052" max="2052" width="7.5703125" style="1" customWidth="1"/>
    <col min="2053" max="2053" width="62.42578125" style="1" customWidth="1"/>
    <col min="2054" max="2054" width="14.140625" style="1" customWidth="1"/>
    <col min="2055" max="2055" width="12.42578125" style="1" customWidth="1"/>
    <col min="2056" max="2056" width="12.140625" style="1" customWidth="1"/>
    <col min="2057" max="2057" width="12.28515625" style="1" customWidth="1"/>
    <col min="2058" max="2058" width="62.7109375" style="1" customWidth="1"/>
    <col min="2059" max="2059" width="26.42578125" style="1" customWidth="1"/>
    <col min="2060" max="2060" width="22.7109375" style="1" customWidth="1"/>
    <col min="2061" max="2061" width="15.5703125" style="1" customWidth="1"/>
    <col min="2062" max="2062" width="27.28515625" style="1" customWidth="1"/>
    <col min="2063" max="2063" width="22.28515625" style="1" customWidth="1"/>
    <col min="2064" max="2307" width="9.140625" style="1"/>
    <col min="2308" max="2308" width="7.5703125" style="1" customWidth="1"/>
    <col min="2309" max="2309" width="62.42578125" style="1" customWidth="1"/>
    <col min="2310" max="2310" width="14.140625" style="1" customWidth="1"/>
    <col min="2311" max="2311" width="12.42578125" style="1" customWidth="1"/>
    <col min="2312" max="2312" width="12.140625" style="1" customWidth="1"/>
    <col min="2313" max="2313" width="12.28515625" style="1" customWidth="1"/>
    <col min="2314" max="2314" width="62.7109375" style="1" customWidth="1"/>
    <col min="2315" max="2315" width="26.42578125" style="1" customWidth="1"/>
    <col min="2316" max="2316" width="22.7109375" style="1" customWidth="1"/>
    <col min="2317" max="2317" width="15.5703125" style="1" customWidth="1"/>
    <col min="2318" max="2318" width="27.28515625" style="1" customWidth="1"/>
    <col min="2319" max="2319" width="22.28515625" style="1" customWidth="1"/>
    <col min="2320" max="2563" width="9.140625" style="1"/>
    <col min="2564" max="2564" width="7.5703125" style="1" customWidth="1"/>
    <col min="2565" max="2565" width="62.42578125" style="1" customWidth="1"/>
    <col min="2566" max="2566" width="14.140625" style="1" customWidth="1"/>
    <col min="2567" max="2567" width="12.42578125" style="1" customWidth="1"/>
    <col min="2568" max="2568" width="12.140625" style="1" customWidth="1"/>
    <col min="2569" max="2569" width="12.28515625" style="1" customWidth="1"/>
    <col min="2570" max="2570" width="62.7109375" style="1" customWidth="1"/>
    <col min="2571" max="2571" width="26.42578125" style="1" customWidth="1"/>
    <col min="2572" max="2572" width="22.7109375" style="1" customWidth="1"/>
    <col min="2573" max="2573" width="15.5703125" style="1" customWidth="1"/>
    <col min="2574" max="2574" width="27.28515625" style="1" customWidth="1"/>
    <col min="2575" max="2575" width="22.28515625" style="1" customWidth="1"/>
    <col min="2576" max="2819" width="9.140625" style="1"/>
    <col min="2820" max="2820" width="7.5703125" style="1" customWidth="1"/>
    <col min="2821" max="2821" width="62.42578125" style="1" customWidth="1"/>
    <col min="2822" max="2822" width="14.140625" style="1" customWidth="1"/>
    <col min="2823" max="2823" width="12.42578125" style="1" customWidth="1"/>
    <col min="2824" max="2824" width="12.140625" style="1" customWidth="1"/>
    <col min="2825" max="2825" width="12.28515625" style="1" customWidth="1"/>
    <col min="2826" max="2826" width="62.7109375" style="1" customWidth="1"/>
    <col min="2827" max="2827" width="26.42578125" style="1" customWidth="1"/>
    <col min="2828" max="2828" width="22.7109375" style="1" customWidth="1"/>
    <col min="2829" max="2829" width="15.5703125" style="1" customWidth="1"/>
    <col min="2830" max="2830" width="27.28515625" style="1" customWidth="1"/>
    <col min="2831" max="2831" width="22.28515625" style="1" customWidth="1"/>
    <col min="2832" max="3075" width="9.140625" style="1"/>
    <col min="3076" max="3076" width="7.5703125" style="1" customWidth="1"/>
    <col min="3077" max="3077" width="62.42578125" style="1" customWidth="1"/>
    <col min="3078" max="3078" width="14.140625" style="1" customWidth="1"/>
    <col min="3079" max="3079" width="12.42578125" style="1" customWidth="1"/>
    <col min="3080" max="3080" width="12.140625" style="1" customWidth="1"/>
    <col min="3081" max="3081" width="12.28515625" style="1" customWidth="1"/>
    <col min="3082" max="3082" width="62.7109375" style="1" customWidth="1"/>
    <col min="3083" max="3083" width="26.42578125" style="1" customWidth="1"/>
    <col min="3084" max="3084" width="22.7109375" style="1" customWidth="1"/>
    <col min="3085" max="3085" width="15.5703125" style="1" customWidth="1"/>
    <col min="3086" max="3086" width="27.28515625" style="1" customWidth="1"/>
    <col min="3087" max="3087" width="22.28515625" style="1" customWidth="1"/>
    <col min="3088" max="3331" width="9.140625" style="1"/>
    <col min="3332" max="3332" width="7.5703125" style="1" customWidth="1"/>
    <col min="3333" max="3333" width="62.42578125" style="1" customWidth="1"/>
    <col min="3334" max="3334" width="14.140625" style="1" customWidth="1"/>
    <col min="3335" max="3335" width="12.42578125" style="1" customWidth="1"/>
    <col min="3336" max="3336" width="12.140625" style="1" customWidth="1"/>
    <col min="3337" max="3337" width="12.28515625" style="1" customWidth="1"/>
    <col min="3338" max="3338" width="62.7109375" style="1" customWidth="1"/>
    <col min="3339" max="3339" width="26.42578125" style="1" customWidth="1"/>
    <col min="3340" max="3340" width="22.7109375" style="1" customWidth="1"/>
    <col min="3341" max="3341" width="15.5703125" style="1" customWidth="1"/>
    <col min="3342" max="3342" width="27.28515625" style="1" customWidth="1"/>
    <col min="3343" max="3343" width="22.28515625" style="1" customWidth="1"/>
    <col min="3344" max="3587" width="9.140625" style="1"/>
    <col min="3588" max="3588" width="7.5703125" style="1" customWidth="1"/>
    <col min="3589" max="3589" width="62.42578125" style="1" customWidth="1"/>
    <col min="3590" max="3590" width="14.140625" style="1" customWidth="1"/>
    <col min="3591" max="3591" width="12.42578125" style="1" customWidth="1"/>
    <col min="3592" max="3592" width="12.140625" style="1" customWidth="1"/>
    <col min="3593" max="3593" width="12.28515625" style="1" customWidth="1"/>
    <col min="3594" max="3594" width="62.7109375" style="1" customWidth="1"/>
    <col min="3595" max="3595" width="26.42578125" style="1" customWidth="1"/>
    <col min="3596" max="3596" width="22.7109375" style="1" customWidth="1"/>
    <col min="3597" max="3597" width="15.5703125" style="1" customWidth="1"/>
    <col min="3598" max="3598" width="27.28515625" style="1" customWidth="1"/>
    <col min="3599" max="3599" width="22.28515625" style="1" customWidth="1"/>
    <col min="3600" max="3843" width="9.140625" style="1"/>
    <col min="3844" max="3844" width="7.5703125" style="1" customWidth="1"/>
    <col min="3845" max="3845" width="62.42578125" style="1" customWidth="1"/>
    <col min="3846" max="3846" width="14.140625" style="1" customWidth="1"/>
    <col min="3847" max="3847" width="12.42578125" style="1" customWidth="1"/>
    <col min="3848" max="3848" width="12.140625" style="1" customWidth="1"/>
    <col min="3849" max="3849" width="12.28515625" style="1" customWidth="1"/>
    <col min="3850" max="3850" width="62.7109375" style="1" customWidth="1"/>
    <col min="3851" max="3851" width="26.42578125" style="1" customWidth="1"/>
    <col min="3852" max="3852" width="22.7109375" style="1" customWidth="1"/>
    <col min="3853" max="3853" width="15.5703125" style="1" customWidth="1"/>
    <col min="3854" max="3854" width="27.28515625" style="1" customWidth="1"/>
    <col min="3855" max="3855" width="22.28515625" style="1" customWidth="1"/>
    <col min="3856" max="4099" width="9.140625" style="1"/>
    <col min="4100" max="4100" width="7.5703125" style="1" customWidth="1"/>
    <col min="4101" max="4101" width="62.42578125" style="1" customWidth="1"/>
    <col min="4102" max="4102" width="14.140625" style="1" customWidth="1"/>
    <col min="4103" max="4103" width="12.42578125" style="1" customWidth="1"/>
    <col min="4104" max="4104" width="12.140625" style="1" customWidth="1"/>
    <col min="4105" max="4105" width="12.28515625" style="1" customWidth="1"/>
    <col min="4106" max="4106" width="62.7109375" style="1" customWidth="1"/>
    <col min="4107" max="4107" width="26.42578125" style="1" customWidth="1"/>
    <col min="4108" max="4108" width="22.7109375" style="1" customWidth="1"/>
    <col min="4109" max="4109" width="15.5703125" style="1" customWidth="1"/>
    <col min="4110" max="4110" width="27.28515625" style="1" customWidth="1"/>
    <col min="4111" max="4111" width="22.28515625" style="1" customWidth="1"/>
    <col min="4112" max="4355" width="9.140625" style="1"/>
    <col min="4356" max="4356" width="7.5703125" style="1" customWidth="1"/>
    <col min="4357" max="4357" width="62.42578125" style="1" customWidth="1"/>
    <col min="4358" max="4358" width="14.140625" style="1" customWidth="1"/>
    <col min="4359" max="4359" width="12.42578125" style="1" customWidth="1"/>
    <col min="4360" max="4360" width="12.140625" style="1" customWidth="1"/>
    <col min="4361" max="4361" width="12.28515625" style="1" customWidth="1"/>
    <col min="4362" max="4362" width="62.7109375" style="1" customWidth="1"/>
    <col min="4363" max="4363" width="26.42578125" style="1" customWidth="1"/>
    <col min="4364" max="4364" width="22.7109375" style="1" customWidth="1"/>
    <col min="4365" max="4365" width="15.5703125" style="1" customWidth="1"/>
    <col min="4366" max="4366" width="27.28515625" style="1" customWidth="1"/>
    <col min="4367" max="4367" width="22.28515625" style="1" customWidth="1"/>
    <col min="4368" max="4611" width="9.140625" style="1"/>
    <col min="4612" max="4612" width="7.5703125" style="1" customWidth="1"/>
    <col min="4613" max="4613" width="62.42578125" style="1" customWidth="1"/>
    <col min="4614" max="4614" width="14.140625" style="1" customWidth="1"/>
    <col min="4615" max="4615" width="12.42578125" style="1" customWidth="1"/>
    <col min="4616" max="4616" width="12.140625" style="1" customWidth="1"/>
    <col min="4617" max="4617" width="12.28515625" style="1" customWidth="1"/>
    <col min="4618" max="4618" width="62.7109375" style="1" customWidth="1"/>
    <col min="4619" max="4619" width="26.42578125" style="1" customWidth="1"/>
    <col min="4620" max="4620" width="22.7109375" style="1" customWidth="1"/>
    <col min="4621" max="4621" width="15.5703125" style="1" customWidth="1"/>
    <col min="4622" max="4622" width="27.28515625" style="1" customWidth="1"/>
    <col min="4623" max="4623" width="22.28515625" style="1" customWidth="1"/>
    <col min="4624" max="4867" width="9.140625" style="1"/>
    <col min="4868" max="4868" width="7.5703125" style="1" customWidth="1"/>
    <col min="4869" max="4869" width="62.42578125" style="1" customWidth="1"/>
    <col min="4870" max="4870" width="14.140625" style="1" customWidth="1"/>
    <col min="4871" max="4871" width="12.42578125" style="1" customWidth="1"/>
    <col min="4872" max="4872" width="12.140625" style="1" customWidth="1"/>
    <col min="4873" max="4873" width="12.28515625" style="1" customWidth="1"/>
    <col min="4874" max="4874" width="62.7109375" style="1" customWidth="1"/>
    <col min="4875" max="4875" width="26.42578125" style="1" customWidth="1"/>
    <col min="4876" max="4876" width="22.7109375" style="1" customWidth="1"/>
    <col min="4877" max="4877" width="15.5703125" style="1" customWidth="1"/>
    <col min="4878" max="4878" width="27.28515625" style="1" customWidth="1"/>
    <col min="4879" max="4879" width="22.28515625" style="1" customWidth="1"/>
    <col min="4880" max="5123" width="9.140625" style="1"/>
    <col min="5124" max="5124" width="7.5703125" style="1" customWidth="1"/>
    <col min="5125" max="5125" width="62.42578125" style="1" customWidth="1"/>
    <col min="5126" max="5126" width="14.140625" style="1" customWidth="1"/>
    <col min="5127" max="5127" width="12.42578125" style="1" customWidth="1"/>
    <col min="5128" max="5128" width="12.140625" style="1" customWidth="1"/>
    <col min="5129" max="5129" width="12.28515625" style="1" customWidth="1"/>
    <col min="5130" max="5130" width="62.7109375" style="1" customWidth="1"/>
    <col min="5131" max="5131" width="26.42578125" style="1" customWidth="1"/>
    <col min="5132" max="5132" width="22.7109375" style="1" customWidth="1"/>
    <col min="5133" max="5133" width="15.5703125" style="1" customWidth="1"/>
    <col min="5134" max="5134" width="27.28515625" style="1" customWidth="1"/>
    <col min="5135" max="5135" width="22.28515625" style="1" customWidth="1"/>
    <col min="5136" max="5379" width="9.140625" style="1"/>
    <col min="5380" max="5380" width="7.5703125" style="1" customWidth="1"/>
    <col min="5381" max="5381" width="62.42578125" style="1" customWidth="1"/>
    <col min="5382" max="5382" width="14.140625" style="1" customWidth="1"/>
    <col min="5383" max="5383" width="12.42578125" style="1" customWidth="1"/>
    <col min="5384" max="5384" width="12.140625" style="1" customWidth="1"/>
    <col min="5385" max="5385" width="12.28515625" style="1" customWidth="1"/>
    <col min="5386" max="5386" width="62.7109375" style="1" customWidth="1"/>
    <col min="5387" max="5387" width="26.42578125" style="1" customWidth="1"/>
    <col min="5388" max="5388" width="22.7109375" style="1" customWidth="1"/>
    <col min="5389" max="5389" width="15.5703125" style="1" customWidth="1"/>
    <col min="5390" max="5390" width="27.28515625" style="1" customWidth="1"/>
    <col min="5391" max="5391" width="22.28515625" style="1" customWidth="1"/>
    <col min="5392" max="5635" width="9.140625" style="1"/>
    <col min="5636" max="5636" width="7.5703125" style="1" customWidth="1"/>
    <col min="5637" max="5637" width="62.42578125" style="1" customWidth="1"/>
    <col min="5638" max="5638" width="14.140625" style="1" customWidth="1"/>
    <col min="5639" max="5639" width="12.42578125" style="1" customWidth="1"/>
    <col min="5640" max="5640" width="12.140625" style="1" customWidth="1"/>
    <col min="5641" max="5641" width="12.28515625" style="1" customWidth="1"/>
    <col min="5642" max="5642" width="62.7109375" style="1" customWidth="1"/>
    <col min="5643" max="5643" width="26.42578125" style="1" customWidth="1"/>
    <col min="5644" max="5644" width="22.7109375" style="1" customWidth="1"/>
    <col min="5645" max="5645" width="15.5703125" style="1" customWidth="1"/>
    <col min="5646" max="5646" width="27.28515625" style="1" customWidth="1"/>
    <col min="5647" max="5647" width="22.28515625" style="1" customWidth="1"/>
    <col min="5648" max="5891" width="9.140625" style="1"/>
    <col min="5892" max="5892" width="7.5703125" style="1" customWidth="1"/>
    <col min="5893" max="5893" width="62.42578125" style="1" customWidth="1"/>
    <col min="5894" max="5894" width="14.140625" style="1" customWidth="1"/>
    <col min="5895" max="5895" width="12.42578125" style="1" customWidth="1"/>
    <col min="5896" max="5896" width="12.140625" style="1" customWidth="1"/>
    <col min="5897" max="5897" width="12.28515625" style="1" customWidth="1"/>
    <col min="5898" max="5898" width="62.7109375" style="1" customWidth="1"/>
    <col min="5899" max="5899" width="26.42578125" style="1" customWidth="1"/>
    <col min="5900" max="5900" width="22.7109375" style="1" customWidth="1"/>
    <col min="5901" max="5901" width="15.5703125" style="1" customWidth="1"/>
    <col min="5902" max="5902" width="27.28515625" style="1" customWidth="1"/>
    <col min="5903" max="5903" width="22.28515625" style="1" customWidth="1"/>
    <col min="5904" max="6147" width="9.140625" style="1"/>
    <col min="6148" max="6148" width="7.5703125" style="1" customWidth="1"/>
    <col min="6149" max="6149" width="62.42578125" style="1" customWidth="1"/>
    <col min="6150" max="6150" width="14.140625" style="1" customWidth="1"/>
    <col min="6151" max="6151" width="12.42578125" style="1" customWidth="1"/>
    <col min="6152" max="6152" width="12.140625" style="1" customWidth="1"/>
    <col min="6153" max="6153" width="12.28515625" style="1" customWidth="1"/>
    <col min="6154" max="6154" width="62.7109375" style="1" customWidth="1"/>
    <col min="6155" max="6155" width="26.42578125" style="1" customWidth="1"/>
    <col min="6156" max="6156" width="22.7109375" style="1" customWidth="1"/>
    <col min="6157" max="6157" width="15.5703125" style="1" customWidth="1"/>
    <col min="6158" max="6158" width="27.28515625" style="1" customWidth="1"/>
    <col min="6159" max="6159" width="22.28515625" style="1" customWidth="1"/>
    <col min="6160" max="6403" width="9.140625" style="1"/>
    <col min="6404" max="6404" width="7.5703125" style="1" customWidth="1"/>
    <col min="6405" max="6405" width="62.42578125" style="1" customWidth="1"/>
    <col min="6406" max="6406" width="14.140625" style="1" customWidth="1"/>
    <col min="6407" max="6407" width="12.42578125" style="1" customWidth="1"/>
    <col min="6408" max="6408" width="12.140625" style="1" customWidth="1"/>
    <col min="6409" max="6409" width="12.28515625" style="1" customWidth="1"/>
    <col min="6410" max="6410" width="62.7109375" style="1" customWidth="1"/>
    <col min="6411" max="6411" width="26.42578125" style="1" customWidth="1"/>
    <col min="6412" max="6412" width="22.7109375" style="1" customWidth="1"/>
    <col min="6413" max="6413" width="15.5703125" style="1" customWidth="1"/>
    <col min="6414" max="6414" width="27.28515625" style="1" customWidth="1"/>
    <col min="6415" max="6415" width="22.28515625" style="1" customWidth="1"/>
    <col min="6416" max="6659" width="9.140625" style="1"/>
    <col min="6660" max="6660" width="7.5703125" style="1" customWidth="1"/>
    <col min="6661" max="6661" width="62.42578125" style="1" customWidth="1"/>
    <col min="6662" max="6662" width="14.140625" style="1" customWidth="1"/>
    <col min="6663" max="6663" width="12.42578125" style="1" customWidth="1"/>
    <col min="6664" max="6664" width="12.140625" style="1" customWidth="1"/>
    <col min="6665" max="6665" width="12.28515625" style="1" customWidth="1"/>
    <col min="6666" max="6666" width="62.7109375" style="1" customWidth="1"/>
    <col min="6667" max="6667" width="26.42578125" style="1" customWidth="1"/>
    <col min="6668" max="6668" width="22.7109375" style="1" customWidth="1"/>
    <col min="6669" max="6669" width="15.5703125" style="1" customWidth="1"/>
    <col min="6670" max="6670" width="27.28515625" style="1" customWidth="1"/>
    <col min="6671" max="6671" width="22.28515625" style="1" customWidth="1"/>
    <col min="6672" max="6915" width="9.140625" style="1"/>
    <col min="6916" max="6916" width="7.5703125" style="1" customWidth="1"/>
    <col min="6917" max="6917" width="62.42578125" style="1" customWidth="1"/>
    <col min="6918" max="6918" width="14.140625" style="1" customWidth="1"/>
    <col min="6919" max="6919" width="12.42578125" style="1" customWidth="1"/>
    <col min="6920" max="6920" width="12.140625" style="1" customWidth="1"/>
    <col min="6921" max="6921" width="12.28515625" style="1" customWidth="1"/>
    <col min="6922" max="6922" width="62.7109375" style="1" customWidth="1"/>
    <col min="6923" max="6923" width="26.42578125" style="1" customWidth="1"/>
    <col min="6924" max="6924" width="22.7109375" style="1" customWidth="1"/>
    <col min="6925" max="6925" width="15.5703125" style="1" customWidth="1"/>
    <col min="6926" max="6926" width="27.28515625" style="1" customWidth="1"/>
    <col min="6927" max="6927" width="22.28515625" style="1" customWidth="1"/>
    <col min="6928" max="7171" width="9.140625" style="1"/>
    <col min="7172" max="7172" width="7.5703125" style="1" customWidth="1"/>
    <col min="7173" max="7173" width="62.42578125" style="1" customWidth="1"/>
    <col min="7174" max="7174" width="14.140625" style="1" customWidth="1"/>
    <col min="7175" max="7175" width="12.42578125" style="1" customWidth="1"/>
    <col min="7176" max="7176" width="12.140625" style="1" customWidth="1"/>
    <col min="7177" max="7177" width="12.28515625" style="1" customWidth="1"/>
    <col min="7178" max="7178" width="62.7109375" style="1" customWidth="1"/>
    <col min="7179" max="7179" width="26.42578125" style="1" customWidth="1"/>
    <col min="7180" max="7180" width="22.7109375" style="1" customWidth="1"/>
    <col min="7181" max="7181" width="15.5703125" style="1" customWidth="1"/>
    <col min="7182" max="7182" width="27.28515625" style="1" customWidth="1"/>
    <col min="7183" max="7183" width="22.28515625" style="1" customWidth="1"/>
    <col min="7184" max="7427" width="9.140625" style="1"/>
    <col min="7428" max="7428" width="7.5703125" style="1" customWidth="1"/>
    <col min="7429" max="7429" width="62.42578125" style="1" customWidth="1"/>
    <col min="7430" max="7430" width="14.140625" style="1" customWidth="1"/>
    <col min="7431" max="7431" width="12.42578125" style="1" customWidth="1"/>
    <col min="7432" max="7432" width="12.140625" style="1" customWidth="1"/>
    <col min="7433" max="7433" width="12.28515625" style="1" customWidth="1"/>
    <col min="7434" max="7434" width="62.7109375" style="1" customWidth="1"/>
    <col min="7435" max="7435" width="26.42578125" style="1" customWidth="1"/>
    <col min="7436" max="7436" width="22.7109375" style="1" customWidth="1"/>
    <col min="7437" max="7437" width="15.5703125" style="1" customWidth="1"/>
    <col min="7438" max="7438" width="27.28515625" style="1" customWidth="1"/>
    <col min="7439" max="7439" width="22.28515625" style="1" customWidth="1"/>
    <col min="7440" max="7683" width="9.140625" style="1"/>
    <col min="7684" max="7684" width="7.5703125" style="1" customWidth="1"/>
    <col min="7685" max="7685" width="62.42578125" style="1" customWidth="1"/>
    <col min="7686" max="7686" width="14.140625" style="1" customWidth="1"/>
    <col min="7687" max="7687" width="12.42578125" style="1" customWidth="1"/>
    <col min="7688" max="7688" width="12.140625" style="1" customWidth="1"/>
    <col min="7689" max="7689" width="12.28515625" style="1" customWidth="1"/>
    <col min="7690" max="7690" width="62.7109375" style="1" customWidth="1"/>
    <col min="7691" max="7691" width="26.42578125" style="1" customWidth="1"/>
    <col min="7692" max="7692" width="22.7109375" style="1" customWidth="1"/>
    <col min="7693" max="7693" width="15.5703125" style="1" customWidth="1"/>
    <col min="7694" max="7694" width="27.28515625" style="1" customWidth="1"/>
    <col min="7695" max="7695" width="22.28515625" style="1" customWidth="1"/>
    <col min="7696" max="7939" width="9.140625" style="1"/>
    <col min="7940" max="7940" width="7.5703125" style="1" customWidth="1"/>
    <col min="7941" max="7941" width="62.42578125" style="1" customWidth="1"/>
    <col min="7942" max="7942" width="14.140625" style="1" customWidth="1"/>
    <col min="7943" max="7943" width="12.42578125" style="1" customWidth="1"/>
    <col min="7944" max="7944" width="12.140625" style="1" customWidth="1"/>
    <col min="7945" max="7945" width="12.28515625" style="1" customWidth="1"/>
    <col min="7946" max="7946" width="62.7109375" style="1" customWidth="1"/>
    <col min="7947" max="7947" width="26.42578125" style="1" customWidth="1"/>
    <col min="7948" max="7948" width="22.7109375" style="1" customWidth="1"/>
    <col min="7949" max="7949" width="15.5703125" style="1" customWidth="1"/>
    <col min="7950" max="7950" width="27.28515625" style="1" customWidth="1"/>
    <col min="7951" max="7951" width="22.28515625" style="1" customWidth="1"/>
    <col min="7952" max="8195" width="9.140625" style="1"/>
    <col min="8196" max="8196" width="7.5703125" style="1" customWidth="1"/>
    <col min="8197" max="8197" width="62.42578125" style="1" customWidth="1"/>
    <col min="8198" max="8198" width="14.140625" style="1" customWidth="1"/>
    <col min="8199" max="8199" width="12.42578125" style="1" customWidth="1"/>
    <col min="8200" max="8200" width="12.140625" style="1" customWidth="1"/>
    <col min="8201" max="8201" width="12.28515625" style="1" customWidth="1"/>
    <col min="8202" max="8202" width="62.7109375" style="1" customWidth="1"/>
    <col min="8203" max="8203" width="26.42578125" style="1" customWidth="1"/>
    <col min="8204" max="8204" width="22.7109375" style="1" customWidth="1"/>
    <col min="8205" max="8205" width="15.5703125" style="1" customWidth="1"/>
    <col min="8206" max="8206" width="27.28515625" style="1" customWidth="1"/>
    <col min="8207" max="8207" width="22.28515625" style="1" customWidth="1"/>
    <col min="8208" max="8451" width="9.140625" style="1"/>
    <col min="8452" max="8452" width="7.5703125" style="1" customWidth="1"/>
    <col min="8453" max="8453" width="62.42578125" style="1" customWidth="1"/>
    <col min="8454" max="8454" width="14.140625" style="1" customWidth="1"/>
    <col min="8455" max="8455" width="12.42578125" style="1" customWidth="1"/>
    <col min="8456" max="8456" width="12.140625" style="1" customWidth="1"/>
    <col min="8457" max="8457" width="12.28515625" style="1" customWidth="1"/>
    <col min="8458" max="8458" width="62.7109375" style="1" customWidth="1"/>
    <col min="8459" max="8459" width="26.42578125" style="1" customWidth="1"/>
    <col min="8460" max="8460" width="22.7109375" style="1" customWidth="1"/>
    <col min="8461" max="8461" width="15.5703125" style="1" customWidth="1"/>
    <col min="8462" max="8462" width="27.28515625" style="1" customWidth="1"/>
    <col min="8463" max="8463" width="22.28515625" style="1" customWidth="1"/>
    <col min="8464" max="8707" width="9.140625" style="1"/>
    <col min="8708" max="8708" width="7.5703125" style="1" customWidth="1"/>
    <col min="8709" max="8709" width="62.42578125" style="1" customWidth="1"/>
    <col min="8710" max="8710" width="14.140625" style="1" customWidth="1"/>
    <col min="8711" max="8711" width="12.42578125" style="1" customWidth="1"/>
    <col min="8712" max="8712" width="12.140625" style="1" customWidth="1"/>
    <col min="8713" max="8713" width="12.28515625" style="1" customWidth="1"/>
    <col min="8714" max="8714" width="62.7109375" style="1" customWidth="1"/>
    <col min="8715" max="8715" width="26.42578125" style="1" customWidth="1"/>
    <col min="8716" max="8716" width="22.7109375" style="1" customWidth="1"/>
    <col min="8717" max="8717" width="15.5703125" style="1" customWidth="1"/>
    <col min="8718" max="8718" width="27.28515625" style="1" customWidth="1"/>
    <col min="8719" max="8719" width="22.28515625" style="1" customWidth="1"/>
    <col min="8720" max="8963" width="9.140625" style="1"/>
    <col min="8964" max="8964" width="7.5703125" style="1" customWidth="1"/>
    <col min="8965" max="8965" width="62.42578125" style="1" customWidth="1"/>
    <col min="8966" max="8966" width="14.140625" style="1" customWidth="1"/>
    <col min="8967" max="8967" width="12.42578125" style="1" customWidth="1"/>
    <col min="8968" max="8968" width="12.140625" style="1" customWidth="1"/>
    <col min="8969" max="8969" width="12.28515625" style="1" customWidth="1"/>
    <col min="8970" max="8970" width="62.7109375" style="1" customWidth="1"/>
    <col min="8971" max="8971" width="26.42578125" style="1" customWidth="1"/>
    <col min="8972" max="8972" width="22.7109375" style="1" customWidth="1"/>
    <col min="8973" max="8973" width="15.5703125" style="1" customWidth="1"/>
    <col min="8974" max="8974" width="27.28515625" style="1" customWidth="1"/>
    <col min="8975" max="8975" width="22.28515625" style="1" customWidth="1"/>
    <col min="8976" max="9219" width="9.140625" style="1"/>
    <col min="9220" max="9220" width="7.5703125" style="1" customWidth="1"/>
    <col min="9221" max="9221" width="62.42578125" style="1" customWidth="1"/>
    <col min="9222" max="9222" width="14.140625" style="1" customWidth="1"/>
    <col min="9223" max="9223" width="12.42578125" style="1" customWidth="1"/>
    <col min="9224" max="9224" width="12.140625" style="1" customWidth="1"/>
    <col min="9225" max="9225" width="12.28515625" style="1" customWidth="1"/>
    <col min="9226" max="9226" width="62.7109375" style="1" customWidth="1"/>
    <col min="9227" max="9227" width="26.42578125" style="1" customWidth="1"/>
    <col min="9228" max="9228" width="22.7109375" style="1" customWidth="1"/>
    <col min="9229" max="9229" width="15.5703125" style="1" customWidth="1"/>
    <col min="9230" max="9230" width="27.28515625" style="1" customWidth="1"/>
    <col min="9231" max="9231" width="22.28515625" style="1" customWidth="1"/>
    <col min="9232" max="9475" width="9.140625" style="1"/>
    <col min="9476" max="9476" width="7.5703125" style="1" customWidth="1"/>
    <col min="9477" max="9477" width="62.42578125" style="1" customWidth="1"/>
    <col min="9478" max="9478" width="14.140625" style="1" customWidth="1"/>
    <col min="9479" max="9479" width="12.42578125" style="1" customWidth="1"/>
    <col min="9480" max="9480" width="12.140625" style="1" customWidth="1"/>
    <col min="9481" max="9481" width="12.28515625" style="1" customWidth="1"/>
    <col min="9482" max="9482" width="62.7109375" style="1" customWidth="1"/>
    <col min="9483" max="9483" width="26.42578125" style="1" customWidth="1"/>
    <col min="9484" max="9484" width="22.7109375" style="1" customWidth="1"/>
    <col min="9485" max="9485" width="15.5703125" style="1" customWidth="1"/>
    <col min="9486" max="9486" width="27.28515625" style="1" customWidth="1"/>
    <col min="9487" max="9487" width="22.28515625" style="1" customWidth="1"/>
    <col min="9488" max="9731" width="9.140625" style="1"/>
    <col min="9732" max="9732" width="7.5703125" style="1" customWidth="1"/>
    <col min="9733" max="9733" width="62.42578125" style="1" customWidth="1"/>
    <col min="9734" max="9734" width="14.140625" style="1" customWidth="1"/>
    <col min="9735" max="9735" width="12.42578125" style="1" customWidth="1"/>
    <col min="9736" max="9736" width="12.140625" style="1" customWidth="1"/>
    <col min="9737" max="9737" width="12.28515625" style="1" customWidth="1"/>
    <col min="9738" max="9738" width="62.7109375" style="1" customWidth="1"/>
    <col min="9739" max="9739" width="26.42578125" style="1" customWidth="1"/>
    <col min="9740" max="9740" width="22.7109375" style="1" customWidth="1"/>
    <col min="9741" max="9741" width="15.5703125" style="1" customWidth="1"/>
    <col min="9742" max="9742" width="27.28515625" style="1" customWidth="1"/>
    <col min="9743" max="9743" width="22.28515625" style="1" customWidth="1"/>
    <col min="9744" max="9987" width="9.140625" style="1"/>
    <col min="9988" max="9988" width="7.5703125" style="1" customWidth="1"/>
    <col min="9989" max="9989" width="62.42578125" style="1" customWidth="1"/>
    <col min="9990" max="9990" width="14.140625" style="1" customWidth="1"/>
    <col min="9991" max="9991" width="12.42578125" style="1" customWidth="1"/>
    <col min="9992" max="9992" width="12.140625" style="1" customWidth="1"/>
    <col min="9993" max="9993" width="12.28515625" style="1" customWidth="1"/>
    <col min="9994" max="9994" width="62.7109375" style="1" customWidth="1"/>
    <col min="9995" max="9995" width="26.42578125" style="1" customWidth="1"/>
    <col min="9996" max="9996" width="22.7109375" style="1" customWidth="1"/>
    <col min="9997" max="9997" width="15.5703125" style="1" customWidth="1"/>
    <col min="9998" max="9998" width="27.28515625" style="1" customWidth="1"/>
    <col min="9999" max="9999" width="22.28515625" style="1" customWidth="1"/>
    <col min="10000" max="10243" width="9.140625" style="1"/>
    <col min="10244" max="10244" width="7.5703125" style="1" customWidth="1"/>
    <col min="10245" max="10245" width="62.42578125" style="1" customWidth="1"/>
    <col min="10246" max="10246" width="14.140625" style="1" customWidth="1"/>
    <col min="10247" max="10247" width="12.42578125" style="1" customWidth="1"/>
    <col min="10248" max="10248" width="12.140625" style="1" customWidth="1"/>
    <col min="10249" max="10249" width="12.28515625" style="1" customWidth="1"/>
    <col min="10250" max="10250" width="62.7109375" style="1" customWidth="1"/>
    <col min="10251" max="10251" width="26.42578125" style="1" customWidth="1"/>
    <col min="10252" max="10252" width="22.7109375" style="1" customWidth="1"/>
    <col min="10253" max="10253" width="15.5703125" style="1" customWidth="1"/>
    <col min="10254" max="10254" width="27.28515625" style="1" customWidth="1"/>
    <col min="10255" max="10255" width="22.28515625" style="1" customWidth="1"/>
    <col min="10256" max="10499" width="9.140625" style="1"/>
    <col min="10500" max="10500" width="7.5703125" style="1" customWidth="1"/>
    <col min="10501" max="10501" width="62.42578125" style="1" customWidth="1"/>
    <col min="10502" max="10502" width="14.140625" style="1" customWidth="1"/>
    <col min="10503" max="10503" width="12.42578125" style="1" customWidth="1"/>
    <col min="10504" max="10504" width="12.140625" style="1" customWidth="1"/>
    <col min="10505" max="10505" width="12.28515625" style="1" customWidth="1"/>
    <col min="10506" max="10506" width="62.7109375" style="1" customWidth="1"/>
    <col min="10507" max="10507" width="26.42578125" style="1" customWidth="1"/>
    <col min="10508" max="10508" width="22.7109375" style="1" customWidth="1"/>
    <col min="10509" max="10509" width="15.5703125" style="1" customWidth="1"/>
    <col min="10510" max="10510" width="27.28515625" style="1" customWidth="1"/>
    <col min="10511" max="10511" width="22.28515625" style="1" customWidth="1"/>
    <col min="10512" max="10755" width="9.140625" style="1"/>
    <col min="10756" max="10756" width="7.5703125" style="1" customWidth="1"/>
    <col min="10757" max="10757" width="62.42578125" style="1" customWidth="1"/>
    <col min="10758" max="10758" width="14.140625" style="1" customWidth="1"/>
    <col min="10759" max="10759" width="12.42578125" style="1" customWidth="1"/>
    <col min="10760" max="10760" width="12.140625" style="1" customWidth="1"/>
    <col min="10761" max="10761" width="12.28515625" style="1" customWidth="1"/>
    <col min="10762" max="10762" width="62.7109375" style="1" customWidth="1"/>
    <col min="10763" max="10763" width="26.42578125" style="1" customWidth="1"/>
    <col min="10764" max="10764" width="22.7109375" style="1" customWidth="1"/>
    <col min="10765" max="10765" width="15.5703125" style="1" customWidth="1"/>
    <col min="10766" max="10766" width="27.28515625" style="1" customWidth="1"/>
    <col min="10767" max="10767" width="22.28515625" style="1" customWidth="1"/>
    <col min="10768" max="11011" width="9.140625" style="1"/>
    <col min="11012" max="11012" width="7.5703125" style="1" customWidth="1"/>
    <col min="11013" max="11013" width="62.42578125" style="1" customWidth="1"/>
    <col min="11014" max="11014" width="14.140625" style="1" customWidth="1"/>
    <col min="11015" max="11015" width="12.42578125" style="1" customWidth="1"/>
    <col min="11016" max="11016" width="12.140625" style="1" customWidth="1"/>
    <col min="11017" max="11017" width="12.28515625" style="1" customWidth="1"/>
    <col min="11018" max="11018" width="62.7109375" style="1" customWidth="1"/>
    <col min="11019" max="11019" width="26.42578125" style="1" customWidth="1"/>
    <col min="11020" max="11020" width="22.7109375" style="1" customWidth="1"/>
    <col min="11021" max="11021" width="15.5703125" style="1" customWidth="1"/>
    <col min="11022" max="11022" width="27.28515625" style="1" customWidth="1"/>
    <col min="11023" max="11023" width="22.28515625" style="1" customWidth="1"/>
    <col min="11024" max="11267" width="9.140625" style="1"/>
    <col min="11268" max="11268" width="7.5703125" style="1" customWidth="1"/>
    <col min="11269" max="11269" width="62.42578125" style="1" customWidth="1"/>
    <col min="11270" max="11270" width="14.140625" style="1" customWidth="1"/>
    <col min="11271" max="11271" width="12.42578125" style="1" customWidth="1"/>
    <col min="11272" max="11272" width="12.140625" style="1" customWidth="1"/>
    <col min="11273" max="11273" width="12.28515625" style="1" customWidth="1"/>
    <col min="11274" max="11274" width="62.7109375" style="1" customWidth="1"/>
    <col min="11275" max="11275" width="26.42578125" style="1" customWidth="1"/>
    <col min="11276" max="11276" width="22.7109375" style="1" customWidth="1"/>
    <col min="11277" max="11277" width="15.5703125" style="1" customWidth="1"/>
    <col min="11278" max="11278" width="27.28515625" style="1" customWidth="1"/>
    <col min="11279" max="11279" width="22.28515625" style="1" customWidth="1"/>
    <col min="11280" max="11523" width="9.140625" style="1"/>
    <col min="11524" max="11524" width="7.5703125" style="1" customWidth="1"/>
    <col min="11525" max="11525" width="62.42578125" style="1" customWidth="1"/>
    <col min="11526" max="11526" width="14.140625" style="1" customWidth="1"/>
    <col min="11527" max="11527" width="12.42578125" style="1" customWidth="1"/>
    <col min="11528" max="11528" width="12.140625" style="1" customWidth="1"/>
    <col min="11529" max="11529" width="12.28515625" style="1" customWidth="1"/>
    <col min="11530" max="11530" width="62.7109375" style="1" customWidth="1"/>
    <col min="11531" max="11531" width="26.42578125" style="1" customWidth="1"/>
    <col min="11532" max="11532" width="22.7109375" style="1" customWidth="1"/>
    <col min="11533" max="11533" width="15.5703125" style="1" customWidth="1"/>
    <col min="11534" max="11534" width="27.28515625" style="1" customWidth="1"/>
    <col min="11535" max="11535" width="22.28515625" style="1" customWidth="1"/>
    <col min="11536" max="11779" width="9.140625" style="1"/>
    <col min="11780" max="11780" width="7.5703125" style="1" customWidth="1"/>
    <col min="11781" max="11781" width="62.42578125" style="1" customWidth="1"/>
    <col min="11782" max="11782" width="14.140625" style="1" customWidth="1"/>
    <col min="11783" max="11783" width="12.42578125" style="1" customWidth="1"/>
    <col min="11784" max="11784" width="12.140625" style="1" customWidth="1"/>
    <col min="11785" max="11785" width="12.28515625" style="1" customWidth="1"/>
    <col min="11786" max="11786" width="62.7109375" style="1" customWidth="1"/>
    <col min="11787" max="11787" width="26.42578125" style="1" customWidth="1"/>
    <col min="11788" max="11788" width="22.7109375" style="1" customWidth="1"/>
    <col min="11789" max="11789" width="15.5703125" style="1" customWidth="1"/>
    <col min="11790" max="11790" width="27.28515625" style="1" customWidth="1"/>
    <col min="11791" max="11791" width="22.28515625" style="1" customWidth="1"/>
    <col min="11792" max="12035" width="9.140625" style="1"/>
    <col min="12036" max="12036" width="7.5703125" style="1" customWidth="1"/>
    <col min="12037" max="12037" width="62.42578125" style="1" customWidth="1"/>
    <col min="12038" max="12038" width="14.140625" style="1" customWidth="1"/>
    <col min="12039" max="12039" width="12.42578125" style="1" customWidth="1"/>
    <col min="12040" max="12040" width="12.140625" style="1" customWidth="1"/>
    <col min="12041" max="12041" width="12.28515625" style="1" customWidth="1"/>
    <col min="12042" max="12042" width="62.7109375" style="1" customWidth="1"/>
    <col min="12043" max="12043" width="26.42578125" style="1" customWidth="1"/>
    <col min="12044" max="12044" width="22.7109375" style="1" customWidth="1"/>
    <col min="12045" max="12045" width="15.5703125" style="1" customWidth="1"/>
    <col min="12046" max="12046" width="27.28515625" style="1" customWidth="1"/>
    <col min="12047" max="12047" width="22.28515625" style="1" customWidth="1"/>
    <col min="12048" max="12291" width="9.140625" style="1"/>
    <col min="12292" max="12292" width="7.5703125" style="1" customWidth="1"/>
    <col min="12293" max="12293" width="62.42578125" style="1" customWidth="1"/>
    <col min="12294" max="12294" width="14.140625" style="1" customWidth="1"/>
    <col min="12295" max="12295" width="12.42578125" style="1" customWidth="1"/>
    <col min="12296" max="12296" width="12.140625" style="1" customWidth="1"/>
    <col min="12297" max="12297" width="12.28515625" style="1" customWidth="1"/>
    <col min="12298" max="12298" width="62.7109375" style="1" customWidth="1"/>
    <col min="12299" max="12299" width="26.42578125" style="1" customWidth="1"/>
    <col min="12300" max="12300" width="22.7109375" style="1" customWidth="1"/>
    <col min="12301" max="12301" width="15.5703125" style="1" customWidth="1"/>
    <col min="12302" max="12302" width="27.28515625" style="1" customWidth="1"/>
    <col min="12303" max="12303" width="22.28515625" style="1" customWidth="1"/>
    <col min="12304" max="12547" width="9.140625" style="1"/>
    <col min="12548" max="12548" width="7.5703125" style="1" customWidth="1"/>
    <col min="12549" max="12549" width="62.42578125" style="1" customWidth="1"/>
    <col min="12550" max="12550" width="14.140625" style="1" customWidth="1"/>
    <col min="12551" max="12551" width="12.42578125" style="1" customWidth="1"/>
    <col min="12552" max="12552" width="12.140625" style="1" customWidth="1"/>
    <col min="12553" max="12553" width="12.28515625" style="1" customWidth="1"/>
    <col min="12554" max="12554" width="62.7109375" style="1" customWidth="1"/>
    <col min="12555" max="12555" width="26.42578125" style="1" customWidth="1"/>
    <col min="12556" max="12556" width="22.7109375" style="1" customWidth="1"/>
    <col min="12557" max="12557" width="15.5703125" style="1" customWidth="1"/>
    <col min="12558" max="12558" width="27.28515625" style="1" customWidth="1"/>
    <col min="12559" max="12559" width="22.28515625" style="1" customWidth="1"/>
    <col min="12560" max="12803" width="9.140625" style="1"/>
    <col min="12804" max="12804" width="7.5703125" style="1" customWidth="1"/>
    <col min="12805" max="12805" width="62.42578125" style="1" customWidth="1"/>
    <col min="12806" max="12806" width="14.140625" style="1" customWidth="1"/>
    <col min="12807" max="12807" width="12.42578125" style="1" customWidth="1"/>
    <col min="12808" max="12808" width="12.140625" style="1" customWidth="1"/>
    <col min="12809" max="12809" width="12.28515625" style="1" customWidth="1"/>
    <col min="12810" max="12810" width="62.7109375" style="1" customWidth="1"/>
    <col min="12811" max="12811" width="26.42578125" style="1" customWidth="1"/>
    <col min="12812" max="12812" width="22.7109375" style="1" customWidth="1"/>
    <col min="12813" max="12813" width="15.5703125" style="1" customWidth="1"/>
    <col min="12814" max="12814" width="27.28515625" style="1" customWidth="1"/>
    <col min="12815" max="12815" width="22.28515625" style="1" customWidth="1"/>
    <col min="12816" max="13059" width="9.140625" style="1"/>
    <col min="13060" max="13060" width="7.5703125" style="1" customWidth="1"/>
    <col min="13061" max="13061" width="62.42578125" style="1" customWidth="1"/>
    <col min="13062" max="13062" width="14.140625" style="1" customWidth="1"/>
    <col min="13063" max="13063" width="12.42578125" style="1" customWidth="1"/>
    <col min="13064" max="13064" width="12.140625" style="1" customWidth="1"/>
    <col min="13065" max="13065" width="12.28515625" style="1" customWidth="1"/>
    <col min="13066" max="13066" width="62.7109375" style="1" customWidth="1"/>
    <col min="13067" max="13067" width="26.42578125" style="1" customWidth="1"/>
    <col min="13068" max="13068" width="22.7109375" style="1" customWidth="1"/>
    <col min="13069" max="13069" width="15.5703125" style="1" customWidth="1"/>
    <col min="13070" max="13070" width="27.28515625" style="1" customWidth="1"/>
    <col min="13071" max="13071" width="22.28515625" style="1" customWidth="1"/>
    <col min="13072" max="13315" width="9.140625" style="1"/>
    <col min="13316" max="13316" width="7.5703125" style="1" customWidth="1"/>
    <col min="13317" max="13317" width="62.42578125" style="1" customWidth="1"/>
    <col min="13318" max="13318" width="14.140625" style="1" customWidth="1"/>
    <col min="13319" max="13319" width="12.42578125" style="1" customWidth="1"/>
    <col min="13320" max="13320" width="12.140625" style="1" customWidth="1"/>
    <col min="13321" max="13321" width="12.28515625" style="1" customWidth="1"/>
    <col min="13322" max="13322" width="62.7109375" style="1" customWidth="1"/>
    <col min="13323" max="13323" width="26.42578125" style="1" customWidth="1"/>
    <col min="13324" max="13324" width="22.7109375" style="1" customWidth="1"/>
    <col min="13325" max="13325" width="15.5703125" style="1" customWidth="1"/>
    <col min="13326" max="13326" width="27.28515625" style="1" customWidth="1"/>
    <col min="13327" max="13327" width="22.28515625" style="1" customWidth="1"/>
    <col min="13328" max="13571" width="9.140625" style="1"/>
    <col min="13572" max="13572" width="7.5703125" style="1" customWidth="1"/>
    <col min="13573" max="13573" width="62.42578125" style="1" customWidth="1"/>
    <col min="13574" max="13574" width="14.140625" style="1" customWidth="1"/>
    <col min="13575" max="13575" width="12.42578125" style="1" customWidth="1"/>
    <col min="13576" max="13576" width="12.140625" style="1" customWidth="1"/>
    <col min="13577" max="13577" width="12.28515625" style="1" customWidth="1"/>
    <col min="13578" max="13578" width="62.7109375" style="1" customWidth="1"/>
    <col min="13579" max="13579" width="26.42578125" style="1" customWidth="1"/>
    <col min="13580" max="13580" width="22.7109375" style="1" customWidth="1"/>
    <col min="13581" max="13581" width="15.5703125" style="1" customWidth="1"/>
    <col min="13582" max="13582" width="27.28515625" style="1" customWidth="1"/>
    <col min="13583" max="13583" width="22.28515625" style="1" customWidth="1"/>
    <col min="13584" max="13827" width="9.140625" style="1"/>
    <col min="13828" max="13828" width="7.5703125" style="1" customWidth="1"/>
    <col min="13829" max="13829" width="62.42578125" style="1" customWidth="1"/>
    <col min="13830" max="13830" width="14.140625" style="1" customWidth="1"/>
    <col min="13831" max="13831" width="12.42578125" style="1" customWidth="1"/>
    <col min="13832" max="13832" width="12.140625" style="1" customWidth="1"/>
    <col min="13833" max="13833" width="12.28515625" style="1" customWidth="1"/>
    <col min="13834" max="13834" width="62.7109375" style="1" customWidth="1"/>
    <col min="13835" max="13835" width="26.42578125" style="1" customWidth="1"/>
    <col min="13836" max="13836" width="22.7109375" style="1" customWidth="1"/>
    <col min="13837" max="13837" width="15.5703125" style="1" customWidth="1"/>
    <col min="13838" max="13838" width="27.28515625" style="1" customWidth="1"/>
    <col min="13839" max="13839" width="22.28515625" style="1" customWidth="1"/>
    <col min="13840" max="14083" width="9.140625" style="1"/>
    <col min="14084" max="14084" width="7.5703125" style="1" customWidth="1"/>
    <col min="14085" max="14085" width="62.42578125" style="1" customWidth="1"/>
    <col min="14086" max="14086" width="14.140625" style="1" customWidth="1"/>
    <col min="14087" max="14087" width="12.42578125" style="1" customWidth="1"/>
    <col min="14088" max="14088" width="12.140625" style="1" customWidth="1"/>
    <col min="14089" max="14089" width="12.28515625" style="1" customWidth="1"/>
    <col min="14090" max="14090" width="62.7109375" style="1" customWidth="1"/>
    <col min="14091" max="14091" width="26.42578125" style="1" customWidth="1"/>
    <col min="14092" max="14092" width="22.7109375" style="1" customWidth="1"/>
    <col min="14093" max="14093" width="15.5703125" style="1" customWidth="1"/>
    <col min="14094" max="14094" width="27.28515625" style="1" customWidth="1"/>
    <col min="14095" max="14095" width="22.28515625" style="1" customWidth="1"/>
    <col min="14096" max="14339" width="9.140625" style="1"/>
    <col min="14340" max="14340" width="7.5703125" style="1" customWidth="1"/>
    <col min="14341" max="14341" width="62.42578125" style="1" customWidth="1"/>
    <col min="14342" max="14342" width="14.140625" style="1" customWidth="1"/>
    <col min="14343" max="14343" width="12.42578125" style="1" customWidth="1"/>
    <col min="14344" max="14344" width="12.140625" style="1" customWidth="1"/>
    <col min="14345" max="14345" width="12.28515625" style="1" customWidth="1"/>
    <col min="14346" max="14346" width="62.7109375" style="1" customWidth="1"/>
    <col min="14347" max="14347" width="26.42578125" style="1" customWidth="1"/>
    <col min="14348" max="14348" width="22.7109375" style="1" customWidth="1"/>
    <col min="14349" max="14349" width="15.5703125" style="1" customWidth="1"/>
    <col min="14350" max="14350" width="27.28515625" style="1" customWidth="1"/>
    <col min="14351" max="14351" width="22.28515625" style="1" customWidth="1"/>
    <col min="14352" max="14595" width="9.140625" style="1"/>
    <col min="14596" max="14596" width="7.5703125" style="1" customWidth="1"/>
    <col min="14597" max="14597" width="62.42578125" style="1" customWidth="1"/>
    <col min="14598" max="14598" width="14.140625" style="1" customWidth="1"/>
    <col min="14599" max="14599" width="12.42578125" style="1" customWidth="1"/>
    <col min="14600" max="14600" width="12.140625" style="1" customWidth="1"/>
    <col min="14601" max="14601" width="12.28515625" style="1" customWidth="1"/>
    <col min="14602" max="14602" width="62.7109375" style="1" customWidth="1"/>
    <col min="14603" max="14603" width="26.42578125" style="1" customWidth="1"/>
    <col min="14604" max="14604" width="22.7109375" style="1" customWidth="1"/>
    <col min="14605" max="14605" width="15.5703125" style="1" customWidth="1"/>
    <col min="14606" max="14606" width="27.28515625" style="1" customWidth="1"/>
    <col min="14607" max="14607" width="22.28515625" style="1" customWidth="1"/>
    <col min="14608" max="14851" width="9.140625" style="1"/>
    <col min="14852" max="14852" width="7.5703125" style="1" customWidth="1"/>
    <col min="14853" max="14853" width="62.42578125" style="1" customWidth="1"/>
    <col min="14854" max="14854" width="14.140625" style="1" customWidth="1"/>
    <col min="14855" max="14855" width="12.42578125" style="1" customWidth="1"/>
    <col min="14856" max="14856" width="12.140625" style="1" customWidth="1"/>
    <col min="14857" max="14857" width="12.28515625" style="1" customWidth="1"/>
    <col min="14858" max="14858" width="62.7109375" style="1" customWidth="1"/>
    <col min="14859" max="14859" width="26.42578125" style="1" customWidth="1"/>
    <col min="14860" max="14860" width="22.7109375" style="1" customWidth="1"/>
    <col min="14861" max="14861" width="15.5703125" style="1" customWidth="1"/>
    <col min="14862" max="14862" width="27.28515625" style="1" customWidth="1"/>
    <col min="14863" max="14863" width="22.28515625" style="1" customWidth="1"/>
    <col min="14864" max="15107" width="9.140625" style="1"/>
    <col min="15108" max="15108" width="7.5703125" style="1" customWidth="1"/>
    <col min="15109" max="15109" width="62.42578125" style="1" customWidth="1"/>
    <col min="15110" max="15110" width="14.140625" style="1" customWidth="1"/>
    <col min="15111" max="15111" width="12.42578125" style="1" customWidth="1"/>
    <col min="15112" max="15112" width="12.140625" style="1" customWidth="1"/>
    <col min="15113" max="15113" width="12.28515625" style="1" customWidth="1"/>
    <col min="15114" max="15114" width="62.7109375" style="1" customWidth="1"/>
    <col min="15115" max="15115" width="26.42578125" style="1" customWidth="1"/>
    <col min="15116" max="15116" width="22.7109375" style="1" customWidth="1"/>
    <col min="15117" max="15117" width="15.5703125" style="1" customWidth="1"/>
    <col min="15118" max="15118" width="27.28515625" style="1" customWidth="1"/>
    <col min="15119" max="15119" width="22.28515625" style="1" customWidth="1"/>
    <col min="15120" max="15363" width="9.140625" style="1"/>
    <col min="15364" max="15364" width="7.5703125" style="1" customWidth="1"/>
    <col min="15365" max="15365" width="62.42578125" style="1" customWidth="1"/>
    <col min="15366" max="15366" width="14.140625" style="1" customWidth="1"/>
    <col min="15367" max="15367" width="12.42578125" style="1" customWidth="1"/>
    <col min="15368" max="15368" width="12.140625" style="1" customWidth="1"/>
    <col min="15369" max="15369" width="12.28515625" style="1" customWidth="1"/>
    <col min="15370" max="15370" width="62.7109375" style="1" customWidth="1"/>
    <col min="15371" max="15371" width="26.42578125" style="1" customWidth="1"/>
    <col min="15372" max="15372" width="22.7109375" style="1" customWidth="1"/>
    <col min="15373" max="15373" width="15.5703125" style="1" customWidth="1"/>
    <col min="15374" max="15374" width="27.28515625" style="1" customWidth="1"/>
    <col min="15375" max="15375" width="22.28515625" style="1" customWidth="1"/>
    <col min="15376" max="15619" width="9.140625" style="1"/>
    <col min="15620" max="15620" width="7.5703125" style="1" customWidth="1"/>
    <col min="15621" max="15621" width="62.42578125" style="1" customWidth="1"/>
    <col min="15622" max="15622" width="14.140625" style="1" customWidth="1"/>
    <col min="15623" max="15623" width="12.42578125" style="1" customWidth="1"/>
    <col min="15624" max="15624" width="12.140625" style="1" customWidth="1"/>
    <col min="15625" max="15625" width="12.28515625" style="1" customWidth="1"/>
    <col min="15626" max="15626" width="62.7109375" style="1" customWidth="1"/>
    <col min="15627" max="15627" width="26.42578125" style="1" customWidth="1"/>
    <col min="15628" max="15628" width="22.7109375" style="1" customWidth="1"/>
    <col min="15629" max="15629" width="15.5703125" style="1" customWidth="1"/>
    <col min="15630" max="15630" width="27.28515625" style="1" customWidth="1"/>
    <col min="15631" max="15631" width="22.28515625" style="1" customWidth="1"/>
    <col min="15632" max="15875" width="9.140625" style="1"/>
    <col min="15876" max="15876" width="7.5703125" style="1" customWidth="1"/>
    <col min="15877" max="15877" width="62.42578125" style="1" customWidth="1"/>
    <col min="15878" max="15878" width="14.140625" style="1" customWidth="1"/>
    <col min="15879" max="15879" width="12.42578125" style="1" customWidth="1"/>
    <col min="15880" max="15880" width="12.140625" style="1" customWidth="1"/>
    <col min="15881" max="15881" width="12.28515625" style="1" customWidth="1"/>
    <col min="15882" max="15882" width="62.7109375" style="1" customWidth="1"/>
    <col min="15883" max="15883" width="26.42578125" style="1" customWidth="1"/>
    <col min="15884" max="15884" width="22.7109375" style="1" customWidth="1"/>
    <col min="15885" max="15885" width="15.5703125" style="1" customWidth="1"/>
    <col min="15886" max="15886" width="27.28515625" style="1" customWidth="1"/>
    <col min="15887" max="15887" width="22.28515625" style="1" customWidth="1"/>
    <col min="15888" max="16131" width="9.140625" style="1"/>
    <col min="16132" max="16132" width="7.5703125" style="1" customWidth="1"/>
    <col min="16133" max="16133" width="62.42578125" style="1" customWidth="1"/>
    <col min="16134" max="16134" width="14.140625" style="1" customWidth="1"/>
    <col min="16135" max="16135" width="12.42578125" style="1" customWidth="1"/>
    <col min="16136" max="16136" width="12.140625" style="1" customWidth="1"/>
    <col min="16137" max="16137" width="12.28515625" style="1" customWidth="1"/>
    <col min="16138" max="16138" width="62.7109375" style="1" customWidth="1"/>
    <col min="16139" max="16139" width="26.42578125" style="1" customWidth="1"/>
    <col min="16140" max="16140" width="22.7109375" style="1" customWidth="1"/>
    <col min="16141" max="16141" width="15.5703125" style="1" customWidth="1"/>
    <col min="16142" max="16142" width="27.28515625" style="1" customWidth="1"/>
    <col min="16143" max="16143" width="22.28515625" style="1" customWidth="1"/>
    <col min="16144" max="16384" width="9.140625" style="1"/>
  </cols>
  <sheetData>
    <row r="1" spans="1:15" ht="15.75" x14ac:dyDescent="0.25">
      <c r="A1" s="84"/>
      <c r="G1" s="188" t="s">
        <v>19</v>
      </c>
      <c r="H1" s="214"/>
      <c r="I1" s="214"/>
      <c r="L1" s="245" t="s">
        <v>19</v>
      </c>
      <c r="M1" s="245"/>
      <c r="N1" s="245"/>
    </row>
    <row r="2" spans="1:15" ht="51.75" customHeight="1" x14ac:dyDescent="0.25">
      <c r="A2" s="243" t="s">
        <v>105</v>
      </c>
      <c r="B2" s="243"/>
      <c r="C2" s="243"/>
      <c r="D2" s="243"/>
      <c r="E2" s="243"/>
      <c r="F2" s="243"/>
      <c r="G2" s="213"/>
      <c r="H2" s="213"/>
      <c r="I2" s="213"/>
      <c r="L2" s="1"/>
      <c r="M2" s="1"/>
      <c r="N2" s="1"/>
    </row>
    <row r="3" spans="1:15" ht="15" customHeight="1" x14ac:dyDescent="0.25">
      <c r="A3" s="243"/>
      <c r="B3" s="243"/>
      <c r="C3" s="243"/>
      <c r="D3" s="243"/>
      <c r="E3" s="243"/>
      <c r="F3" s="243"/>
      <c r="G3" s="213"/>
      <c r="H3" s="250"/>
      <c r="I3" s="250"/>
      <c r="L3" s="1"/>
      <c r="M3" s="1"/>
      <c r="N3" s="1"/>
    </row>
    <row r="4" spans="1:15" ht="15" hidden="1" customHeight="1" x14ac:dyDescent="0.25">
      <c r="A4" s="243"/>
      <c r="B4" s="243"/>
      <c r="C4" s="243"/>
      <c r="D4" s="243"/>
      <c r="E4" s="243"/>
      <c r="F4" s="243"/>
      <c r="G4" s="213"/>
    </row>
    <row r="5" spans="1:15" ht="15" customHeight="1" x14ac:dyDescent="0.25">
      <c r="A5" s="251"/>
      <c r="B5" s="251"/>
      <c r="C5" s="251"/>
      <c r="D5" s="251"/>
      <c r="E5" s="251"/>
      <c r="F5" s="251"/>
      <c r="G5" s="259"/>
    </row>
    <row r="6" spans="1:15" ht="15.75" customHeight="1" x14ac:dyDescent="0.25">
      <c r="A6" s="230" t="s">
        <v>0</v>
      </c>
      <c r="B6" s="230" t="s">
        <v>1</v>
      </c>
      <c r="C6" s="230" t="s">
        <v>2</v>
      </c>
      <c r="D6" s="230" t="s">
        <v>41</v>
      </c>
      <c r="E6" s="230" t="s">
        <v>3</v>
      </c>
      <c r="F6" s="230"/>
      <c r="G6" s="231"/>
      <c r="H6" s="231"/>
      <c r="I6" s="231"/>
      <c r="J6" s="252"/>
      <c r="K6" s="26"/>
      <c r="L6" s="246" t="s">
        <v>59</v>
      </c>
      <c r="M6" s="246"/>
      <c r="N6" s="246"/>
    </row>
    <row r="7" spans="1:15" ht="47.25" x14ac:dyDescent="0.25">
      <c r="A7" s="230"/>
      <c r="B7" s="230"/>
      <c r="C7" s="230"/>
      <c r="D7" s="230"/>
      <c r="E7" s="190" t="s">
        <v>4</v>
      </c>
      <c r="F7" s="190" t="s">
        <v>5</v>
      </c>
      <c r="G7" s="191"/>
      <c r="H7" s="260"/>
      <c r="I7" s="260"/>
      <c r="J7" s="253"/>
      <c r="K7" s="49"/>
      <c r="L7" s="161" t="s">
        <v>61</v>
      </c>
      <c r="M7" s="165" t="s">
        <v>60</v>
      </c>
      <c r="N7" s="165" t="s">
        <v>62</v>
      </c>
      <c r="O7" s="46"/>
    </row>
    <row r="8" spans="1:15" ht="15.75" x14ac:dyDescent="0.25">
      <c r="A8" s="3"/>
      <c r="B8" s="160" t="s">
        <v>57</v>
      </c>
      <c r="C8" s="3"/>
      <c r="D8" s="3"/>
      <c r="E8" s="3"/>
      <c r="F8" s="3"/>
      <c r="G8" s="261"/>
      <c r="H8" s="262"/>
      <c r="I8" s="262"/>
      <c r="J8" s="252"/>
      <c r="K8" s="26"/>
      <c r="L8" s="73"/>
      <c r="M8" s="87"/>
      <c r="N8" s="87"/>
      <c r="O8" s="46"/>
    </row>
    <row r="9" spans="1:15" ht="35.25" customHeight="1" x14ac:dyDescent="0.25">
      <c r="A9" s="175">
        <v>1</v>
      </c>
      <c r="B9" s="177" t="s">
        <v>106</v>
      </c>
      <c r="C9" s="176">
        <v>10</v>
      </c>
      <c r="D9" s="176" t="s">
        <v>43</v>
      </c>
      <c r="E9" s="3" t="s">
        <v>6</v>
      </c>
      <c r="F9" s="3" t="s">
        <v>49</v>
      </c>
      <c r="G9" s="195"/>
      <c r="H9" s="196"/>
      <c r="I9" s="196"/>
      <c r="J9" s="254"/>
      <c r="K9" s="61"/>
      <c r="L9" s="148">
        <f>306673293.82-5266324.03</f>
        <v>301406969.79000002</v>
      </c>
      <c r="M9" s="149">
        <f>L9*96.000000000172%</f>
        <v>289350691</v>
      </c>
      <c r="N9" s="149">
        <f>L9-M9</f>
        <v>12056278.789999999</v>
      </c>
      <c r="O9" s="101"/>
    </row>
    <row r="10" spans="1:15" ht="15.75" x14ac:dyDescent="0.25">
      <c r="A10" s="160"/>
      <c r="B10" s="162" t="s">
        <v>8</v>
      </c>
      <c r="C10" s="65">
        <f>C9</f>
        <v>10</v>
      </c>
      <c r="D10" s="65"/>
      <c r="E10" s="190"/>
      <c r="F10" s="190"/>
      <c r="G10" s="194"/>
      <c r="H10" s="263"/>
      <c r="I10" s="263"/>
      <c r="J10" s="255"/>
      <c r="K10" s="58"/>
      <c r="L10" s="164" t="e">
        <f>L9+#REF!</f>
        <v>#REF!</v>
      </c>
      <c r="M10" s="106">
        <f>M9</f>
        <v>289350691</v>
      </c>
      <c r="N10" s="106" t="e">
        <f>N9+#REF!</f>
        <v>#REF!</v>
      </c>
      <c r="O10" s="47"/>
    </row>
    <row r="11" spans="1:15" ht="15.75" x14ac:dyDescent="0.25">
      <c r="A11" s="160"/>
      <c r="B11" s="160" t="s">
        <v>74</v>
      </c>
      <c r="C11" s="5"/>
      <c r="D11" s="5"/>
      <c r="E11" s="190"/>
      <c r="F11" s="190"/>
      <c r="G11" s="194"/>
      <c r="H11" s="263"/>
      <c r="I11" s="263"/>
      <c r="J11" s="255"/>
      <c r="K11" s="58"/>
      <c r="L11" s="74"/>
      <c r="M11" s="89"/>
      <c r="N11" s="89"/>
      <c r="O11" s="47"/>
    </row>
    <row r="12" spans="1:15" ht="47.25" customHeight="1" x14ac:dyDescent="0.25">
      <c r="A12" s="175">
        <v>2</v>
      </c>
      <c r="B12" s="177" t="s">
        <v>107</v>
      </c>
      <c r="C12" s="176">
        <v>2.984</v>
      </c>
      <c r="D12" s="176" t="s">
        <v>43</v>
      </c>
      <c r="E12" s="3" t="s">
        <v>6</v>
      </c>
      <c r="F12" s="3" t="s">
        <v>49</v>
      </c>
      <c r="G12" s="195"/>
      <c r="H12" s="196"/>
      <c r="I12" s="196"/>
      <c r="J12" s="256"/>
      <c r="K12" s="146"/>
      <c r="L12" s="153">
        <v>197919667.38999999</v>
      </c>
      <c r="M12" s="154">
        <f>L12*96.000000000172%</f>
        <v>190002880.69</v>
      </c>
      <c r="N12" s="154">
        <f>L12-M12</f>
        <v>7916786.7000000002</v>
      </c>
      <c r="O12" s="46"/>
    </row>
    <row r="13" spans="1:15" ht="17.25" customHeight="1" x14ac:dyDescent="0.25">
      <c r="A13" s="160"/>
      <c r="B13" s="160" t="s">
        <v>8</v>
      </c>
      <c r="C13" s="5">
        <f>C12</f>
        <v>2.984</v>
      </c>
      <c r="D13" s="5"/>
      <c r="E13" s="190"/>
      <c r="F13" s="190"/>
      <c r="G13" s="194"/>
      <c r="H13" s="263"/>
      <c r="I13" s="263"/>
      <c r="J13" s="252"/>
      <c r="K13" s="58"/>
      <c r="L13" s="156" t="e">
        <f>L12+#REF!</f>
        <v>#REF!</v>
      </c>
      <c r="M13" s="155">
        <f>M12</f>
        <v>190002880.69</v>
      </c>
      <c r="N13" s="155" t="e">
        <f>N12+#REF!</f>
        <v>#REF!</v>
      </c>
      <c r="O13" s="46"/>
    </row>
    <row r="14" spans="1:15" ht="15.75" x14ac:dyDescent="0.25">
      <c r="A14" s="163"/>
      <c r="B14" s="160" t="s">
        <v>10</v>
      </c>
      <c r="C14" s="5"/>
      <c r="D14" s="5"/>
      <c r="E14" s="190"/>
      <c r="F14" s="190"/>
      <c r="G14" s="264"/>
      <c r="H14" s="263"/>
      <c r="I14" s="263"/>
      <c r="J14" s="252"/>
      <c r="K14" s="58"/>
      <c r="L14" s="140"/>
      <c r="M14" s="106"/>
      <c r="N14" s="106"/>
      <c r="O14" s="46"/>
    </row>
    <row r="15" spans="1:15" ht="61.5" customHeight="1" x14ac:dyDescent="0.25">
      <c r="A15" s="3">
        <v>3</v>
      </c>
      <c r="B15" s="181" t="s">
        <v>108</v>
      </c>
      <c r="C15" s="179">
        <v>8.4700000000000006</v>
      </c>
      <c r="D15" s="4" t="s">
        <v>43</v>
      </c>
      <c r="E15" s="3" t="s">
        <v>6</v>
      </c>
      <c r="F15" s="3" t="s">
        <v>49</v>
      </c>
      <c r="G15" s="195"/>
      <c r="H15" s="195"/>
      <c r="I15" s="195"/>
      <c r="J15" s="252"/>
      <c r="K15" s="26"/>
      <c r="L15" s="148">
        <v>47755046.490000002</v>
      </c>
      <c r="M15" s="157">
        <f>L15*96.000000000172%</f>
        <v>45844844.630000003</v>
      </c>
      <c r="N15" s="157">
        <f>L15-M15</f>
        <v>1910201.86</v>
      </c>
      <c r="O15" s="46"/>
    </row>
    <row r="16" spans="1:15" ht="18" customHeight="1" x14ac:dyDescent="0.25">
      <c r="A16" s="168"/>
      <c r="B16" s="160" t="s">
        <v>8</v>
      </c>
      <c r="C16" s="5">
        <f>C15</f>
        <v>8.4700000000000006</v>
      </c>
      <c r="D16" s="170"/>
      <c r="E16" s="3"/>
      <c r="F16" s="3"/>
      <c r="G16" s="194"/>
      <c r="H16" s="263"/>
      <c r="I16" s="263"/>
      <c r="J16" s="252"/>
      <c r="K16" s="58"/>
      <c r="L16" s="155" t="e">
        <f>L15+#REF!</f>
        <v>#REF!</v>
      </c>
      <c r="M16" s="155">
        <f>M15</f>
        <v>45844844.630000003</v>
      </c>
      <c r="N16" s="155" t="e">
        <f>N15+#REF!</f>
        <v>#REF!</v>
      </c>
      <c r="O16" s="46"/>
    </row>
    <row r="17" spans="1:15" ht="18" customHeight="1" x14ac:dyDescent="0.25">
      <c r="A17" s="168"/>
      <c r="B17" s="160" t="s">
        <v>75</v>
      </c>
      <c r="C17" s="5"/>
      <c r="D17" s="5"/>
      <c r="E17" s="3"/>
      <c r="F17" s="3"/>
      <c r="G17" s="194"/>
      <c r="H17" s="263"/>
      <c r="I17" s="263"/>
      <c r="J17" s="252"/>
      <c r="K17" s="26"/>
      <c r="L17" s="74"/>
      <c r="M17" s="89"/>
      <c r="N17" s="89"/>
      <c r="O17" s="46"/>
    </row>
    <row r="18" spans="1:15" ht="45.75" customHeight="1" x14ac:dyDescent="0.25">
      <c r="A18" s="178">
        <v>4</v>
      </c>
      <c r="B18" s="183" t="s">
        <v>109</v>
      </c>
      <c r="C18" s="180">
        <v>9.82</v>
      </c>
      <c r="D18" s="179" t="s">
        <v>43</v>
      </c>
      <c r="E18" s="3" t="s">
        <v>6</v>
      </c>
      <c r="F18" s="3" t="s">
        <v>49</v>
      </c>
      <c r="G18" s="195"/>
      <c r="H18" s="196"/>
      <c r="I18" s="196"/>
      <c r="J18" s="256"/>
      <c r="K18" s="146"/>
      <c r="L18" s="150">
        <v>67199602.439999998</v>
      </c>
      <c r="M18" s="149">
        <f>L18*96.000000000172%</f>
        <v>64511618.340000004</v>
      </c>
      <c r="N18" s="151">
        <f>L18-M18</f>
        <v>2687984.1</v>
      </c>
      <c r="O18" s="46"/>
    </row>
    <row r="19" spans="1:15" ht="15.75" x14ac:dyDescent="0.25">
      <c r="A19" s="160"/>
      <c r="B19" s="160" t="s">
        <v>8</v>
      </c>
      <c r="C19" s="5">
        <f>C18</f>
        <v>9.82</v>
      </c>
      <c r="D19" s="129"/>
      <c r="E19" s="190"/>
      <c r="F19" s="62"/>
      <c r="G19" s="194"/>
      <c r="H19" s="263"/>
      <c r="I19" s="263"/>
      <c r="J19" s="252"/>
      <c r="K19" s="58"/>
      <c r="L19" s="164" t="e">
        <f>L18+#REF!</f>
        <v>#REF!</v>
      </c>
      <c r="M19" s="106">
        <f>M18</f>
        <v>64511618.340000004</v>
      </c>
      <c r="N19" s="106" t="e">
        <f>N18+#REF!</f>
        <v>#REF!</v>
      </c>
      <c r="O19" s="46"/>
    </row>
    <row r="20" spans="1:15" ht="15.75" x14ac:dyDescent="0.25">
      <c r="A20" s="168"/>
      <c r="B20" s="160" t="s">
        <v>20</v>
      </c>
      <c r="C20" s="5"/>
      <c r="D20" s="5"/>
      <c r="E20" s="190"/>
      <c r="F20" s="190"/>
      <c r="G20" s="191"/>
      <c r="H20" s="260"/>
      <c r="I20" s="260"/>
      <c r="J20" s="252"/>
      <c r="K20" s="26"/>
      <c r="L20" s="161"/>
      <c r="M20" s="165"/>
      <c r="N20" s="165"/>
      <c r="O20" s="46"/>
    </row>
    <row r="21" spans="1:15" ht="36.75" customHeight="1" x14ac:dyDescent="0.25">
      <c r="A21" s="178">
        <v>5</v>
      </c>
      <c r="B21" s="183" t="s">
        <v>110</v>
      </c>
      <c r="C21" s="180">
        <v>15.433</v>
      </c>
      <c r="D21" s="179" t="s">
        <v>43</v>
      </c>
      <c r="E21" s="3" t="s">
        <v>6</v>
      </c>
      <c r="F21" s="3" t="s">
        <v>49</v>
      </c>
      <c r="G21" s="195"/>
      <c r="H21" s="196"/>
      <c r="I21" s="196"/>
      <c r="J21" s="256"/>
      <c r="K21" s="146"/>
      <c r="L21" s="150">
        <v>26984878.329999998</v>
      </c>
      <c r="M21" s="149">
        <f>L21*96.000000000172%</f>
        <v>25905483.199999999</v>
      </c>
      <c r="N21" s="151">
        <f>L21-M21</f>
        <v>1079395.1299999999</v>
      </c>
      <c r="O21" s="47"/>
    </row>
    <row r="22" spans="1:15" ht="15.75" x14ac:dyDescent="0.25">
      <c r="A22" s="3"/>
      <c r="B22" s="160" t="s">
        <v>8</v>
      </c>
      <c r="C22" s="5">
        <f>C21</f>
        <v>15.433</v>
      </c>
      <c r="D22" s="67"/>
      <c r="E22" s="62"/>
      <c r="F22" s="62"/>
      <c r="G22" s="194"/>
      <c r="H22" s="263"/>
      <c r="I22" s="263"/>
      <c r="J22" s="256"/>
      <c r="K22" s="147"/>
      <c r="L22" s="164" t="e">
        <f>L21+#REF!</f>
        <v>#REF!</v>
      </c>
      <c r="M22" s="106">
        <f>M21</f>
        <v>25905483.199999999</v>
      </c>
      <c r="N22" s="106" t="e">
        <f>N21+#REF!</f>
        <v>#REF!</v>
      </c>
      <c r="O22" s="52"/>
    </row>
    <row r="23" spans="1:15" ht="15.75" x14ac:dyDescent="0.25">
      <c r="A23" s="3"/>
      <c r="B23" s="160" t="s">
        <v>85</v>
      </c>
      <c r="C23" s="5"/>
      <c r="D23" s="67"/>
      <c r="E23" s="62"/>
      <c r="F23" s="62"/>
      <c r="G23" s="194"/>
      <c r="H23" s="263"/>
      <c r="I23" s="263"/>
      <c r="J23" s="256"/>
      <c r="K23" s="147"/>
      <c r="L23" s="164"/>
      <c r="M23" s="106"/>
      <c r="N23" s="106"/>
      <c r="O23" s="52"/>
    </row>
    <row r="24" spans="1:15" ht="33.75" customHeight="1" x14ac:dyDescent="0.25">
      <c r="A24" s="167">
        <v>6</v>
      </c>
      <c r="B24" s="181" t="s">
        <v>111</v>
      </c>
      <c r="C24" s="171">
        <v>4.4950000000000001</v>
      </c>
      <c r="D24" s="169" t="s">
        <v>42</v>
      </c>
      <c r="E24" s="3" t="s">
        <v>6</v>
      </c>
      <c r="F24" s="3" t="s">
        <v>49</v>
      </c>
      <c r="G24" s="192"/>
      <c r="H24" s="195"/>
      <c r="I24" s="195"/>
      <c r="J24" s="256"/>
      <c r="K24" s="147"/>
      <c r="L24" s="157">
        <f>N24</f>
        <v>94501691.909999996</v>
      </c>
      <c r="M24" s="157">
        <v>0</v>
      </c>
      <c r="N24" s="157">
        <v>94501691.909999996</v>
      </c>
      <c r="O24" s="52"/>
    </row>
    <row r="25" spans="1:15" ht="50.25" customHeight="1" x14ac:dyDescent="0.25">
      <c r="A25" s="178">
        <v>7</v>
      </c>
      <c r="B25" s="181" t="s">
        <v>112</v>
      </c>
      <c r="C25" s="180">
        <v>2.746</v>
      </c>
      <c r="D25" s="179" t="s">
        <v>42</v>
      </c>
      <c r="E25" s="3" t="s">
        <v>6</v>
      </c>
      <c r="F25" s="3" t="s">
        <v>49</v>
      </c>
      <c r="G25" s="192"/>
      <c r="H25" s="195"/>
      <c r="I25" s="195"/>
      <c r="J25" s="256"/>
      <c r="K25" s="147"/>
      <c r="L25" s="157"/>
      <c r="M25" s="157"/>
      <c r="N25" s="157"/>
      <c r="O25" s="52"/>
    </row>
    <row r="26" spans="1:15" ht="15.75" x14ac:dyDescent="0.25">
      <c r="A26" s="3"/>
      <c r="B26" s="160" t="s">
        <v>8</v>
      </c>
      <c r="C26" s="5">
        <f>C24+C25</f>
        <v>7.2409999999999997</v>
      </c>
      <c r="D26" s="67"/>
      <c r="E26" s="62"/>
      <c r="F26" s="62"/>
      <c r="G26" s="194"/>
      <c r="H26" s="263"/>
      <c r="I26" s="263"/>
      <c r="J26" s="256"/>
      <c r="K26" s="147"/>
      <c r="L26" s="164">
        <f>L24</f>
        <v>94501691.909999996</v>
      </c>
      <c r="M26" s="106">
        <f>M24</f>
        <v>0</v>
      </c>
      <c r="N26" s="106">
        <f>N24</f>
        <v>94501691.909999996</v>
      </c>
      <c r="O26" s="52"/>
    </row>
    <row r="27" spans="1:15" ht="15.75" x14ac:dyDescent="0.25">
      <c r="A27" s="167"/>
      <c r="B27" s="162" t="s">
        <v>77</v>
      </c>
      <c r="C27" s="65"/>
      <c r="D27" s="141"/>
      <c r="E27" s="62"/>
      <c r="F27" s="62"/>
      <c r="G27" s="194"/>
      <c r="H27" s="263"/>
      <c r="I27" s="263"/>
      <c r="J27" s="256"/>
      <c r="K27" s="147"/>
      <c r="L27" s="164"/>
      <c r="M27" s="106"/>
      <c r="N27" s="106"/>
      <c r="O27" s="52"/>
    </row>
    <row r="28" spans="1:15" ht="49.5" customHeight="1" x14ac:dyDescent="0.25">
      <c r="A28" s="178">
        <v>8</v>
      </c>
      <c r="B28" s="183" t="s">
        <v>113</v>
      </c>
      <c r="C28" s="180">
        <v>5.68</v>
      </c>
      <c r="D28" s="179" t="s">
        <v>43</v>
      </c>
      <c r="E28" s="3" t="s">
        <v>6</v>
      </c>
      <c r="F28" s="3" t="s">
        <v>49</v>
      </c>
      <c r="G28" s="192"/>
      <c r="H28" s="195"/>
      <c r="I28" s="195"/>
      <c r="J28" s="256"/>
      <c r="K28" s="147"/>
      <c r="L28" s="152">
        <v>86353893.989999995</v>
      </c>
      <c r="M28" s="152">
        <f>L28*96.000000000172%</f>
        <v>82899738.230000004</v>
      </c>
      <c r="N28" s="152">
        <f>L28-M28</f>
        <v>3454155.76</v>
      </c>
      <c r="O28" s="52"/>
    </row>
    <row r="29" spans="1:15" ht="49.5" customHeight="1" x14ac:dyDescent="0.25">
      <c r="A29" s="178">
        <v>9</v>
      </c>
      <c r="B29" s="181" t="s">
        <v>114</v>
      </c>
      <c r="C29" s="180">
        <v>7.0270000000000001</v>
      </c>
      <c r="D29" s="179" t="s">
        <v>43</v>
      </c>
      <c r="E29" s="3" t="s">
        <v>6</v>
      </c>
      <c r="F29" s="3" t="s">
        <v>49</v>
      </c>
      <c r="G29" s="192"/>
      <c r="H29" s="195"/>
      <c r="I29" s="195"/>
      <c r="J29" s="256"/>
      <c r="K29" s="147"/>
      <c r="L29" s="152"/>
      <c r="M29" s="152"/>
      <c r="N29" s="152"/>
      <c r="O29" s="52"/>
    </row>
    <row r="30" spans="1:15" ht="15.75" x14ac:dyDescent="0.25">
      <c r="A30" s="3"/>
      <c r="B30" s="160" t="s">
        <v>8</v>
      </c>
      <c r="C30" s="5">
        <f>C28+C29</f>
        <v>12.707000000000001</v>
      </c>
      <c r="D30" s="67"/>
      <c r="E30" s="62"/>
      <c r="F30" s="62"/>
      <c r="G30" s="194"/>
      <c r="H30" s="263"/>
      <c r="I30" s="263"/>
      <c r="J30" s="256"/>
      <c r="K30" s="147"/>
      <c r="L30" s="155" t="e">
        <f>L28+#REF!</f>
        <v>#REF!</v>
      </c>
      <c r="M30" s="155">
        <f>M28</f>
        <v>82899738.230000004</v>
      </c>
      <c r="N30" s="155" t="e">
        <f>N28+#REF!</f>
        <v>#REF!</v>
      </c>
      <c r="O30" s="52"/>
    </row>
    <row r="31" spans="1:15" ht="15.75" x14ac:dyDescent="0.25">
      <c r="A31" s="3"/>
      <c r="B31" s="160" t="s">
        <v>78</v>
      </c>
      <c r="C31" s="5"/>
      <c r="D31" s="67"/>
      <c r="E31" s="62"/>
      <c r="F31" s="62"/>
      <c r="G31" s="194"/>
      <c r="H31" s="263"/>
      <c r="I31" s="263"/>
      <c r="J31" s="256"/>
      <c r="K31" s="147"/>
      <c r="L31" s="164"/>
      <c r="M31" s="106"/>
      <c r="N31" s="106"/>
      <c r="O31" s="52"/>
    </row>
    <row r="32" spans="1:15" ht="78.75" customHeight="1" x14ac:dyDescent="0.25">
      <c r="A32" s="3">
        <v>10</v>
      </c>
      <c r="B32" s="181" t="s">
        <v>115</v>
      </c>
      <c r="C32" s="66">
        <f>7.621</f>
        <v>7.6210000000000004</v>
      </c>
      <c r="D32" s="169" t="s">
        <v>43</v>
      </c>
      <c r="E32" s="3" t="s">
        <v>6</v>
      </c>
      <c r="F32" s="3" t="s">
        <v>49</v>
      </c>
      <c r="G32" s="192"/>
      <c r="H32" s="195"/>
      <c r="I32" s="195"/>
      <c r="J32" s="256"/>
      <c r="K32" s="147"/>
      <c r="L32" s="157">
        <f>N32</f>
        <v>215365580.50999999</v>
      </c>
      <c r="M32" s="157">
        <f>0</f>
        <v>0</v>
      </c>
      <c r="N32" s="157">
        <v>215365580.50999999</v>
      </c>
      <c r="O32" s="52"/>
    </row>
    <row r="33" spans="1:15" ht="50.25" customHeight="1" x14ac:dyDescent="0.25">
      <c r="A33" s="3">
        <v>11</v>
      </c>
      <c r="B33" s="181" t="s">
        <v>116</v>
      </c>
      <c r="C33" s="66">
        <v>8.9429999999999996</v>
      </c>
      <c r="D33" s="179" t="s">
        <v>43</v>
      </c>
      <c r="E33" s="3" t="s">
        <v>6</v>
      </c>
      <c r="F33" s="3" t="s">
        <v>49</v>
      </c>
      <c r="G33" s="192"/>
      <c r="H33" s="195"/>
      <c r="I33" s="195"/>
      <c r="J33" s="256"/>
      <c r="K33" s="147"/>
      <c r="L33" s="157"/>
      <c r="M33" s="157"/>
      <c r="N33" s="157"/>
      <c r="O33" s="52"/>
    </row>
    <row r="34" spans="1:15" ht="15.75" x14ac:dyDescent="0.25">
      <c r="A34" s="3"/>
      <c r="B34" s="160" t="s">
        <v>8</v>
      </c>
      <c r="C34" s="5">
        <f>C32+C33</f>
        <v>16.564</v>
      </c>
      <c r="D34" s="67"/>
      <c r="E34" s="62"/>
      <c r="F34" s="62"/>
      <c r="G34" s="194"/>
      <c r="H34" s="263"/>
      <c r="I34" s="263"/>
      <c r="J34" s="256"/>
      <c r="K34" s="147"/>
      <c r="L34" s="164">
        <f>L32</f>
        <v>215365580.50999999</v>
      </c>
      <c r="M34" s="106">
        <f>M32</f>
        <v>0</v>
      </c>
      <c r="N34" s="106">
        <f>N32</f>
        <v>215365580.50999999</v>
      </c>
      <c r="O34" s="52"/>
    </row>
    <row r="35" spans="1:15" ht="15.75" x14ac:dyDescent="0.25">
      <c r="A35" s="3"/>
      <c r="B35" s="160" t="s">
        <v>15</v>
      </c>
      <c r="C35" s="5"/>
      <c r="D35" s="66"/>
      <c r="E35" s="190"/>
      <c r="F35" s="190"/>
      <c r="G35" s="263"/>
      <c r="H35" s="265"/>
      <c r="I35" s="263"/>
      <c r="J35" s="256"/>
      <c r="K35" s="60"/>
      <c r="L35" s="89"/>
      <c r="M35" s="107"/>
      <c r="N35" s="89"/>
      <c r="O35" s="52"/>
    </row>
    <row r="36" spans="1:15" ht="50.25" customHeight="1" x14ac:dyDescent="0.25">
      <c r="A36" s="178">
        <v>12</v>
      </c>
      <c r="B36" s="181" t="s">
        <v>117</v>
      </c>
      <c r="C36" s="180">
        <v>2.8</v>
      </c>
      <c r="D36" s="179" t="s">
        <v>43</v>
      </c>
      <c r="E36" s="3" t="s">
        <v>6</v>
      </c>
      <c r="F36" s="3" t="s">
        <v>49</v>
      </c>
      <c r="G36" s="195"/>
      <c r="H36" s="196"/>
      <c r="I36" s="195"/>
      <c r="J36" s="256"/>
      <c r="K36" s="146"/>
      <c r="L36" s="150">
        <v>179209236.34</v>
      </c>
      <c r="M36" s="149">
        <f>L36*96.000000000172%-0.01</f>
        <v>172040866.88</v>
      </c>
      <c r="N36" s="148">
        <f>L36-M36</f>
        <v>7168369.46</v>
      </c>
      <c r="O36" s="52"/>
    </row>
    <row r="37" spans="1:15" ht="15.75" x14ac:dyDescent="0.25">
      <c r="A37" s="3"/>
      <c r="B37" s="160" t="s">
        <v>8</v>
      </c>
      <c r="C37" s="5">
        <f>C36</f>
        <v>2.8</v>
      </c>
      <c r="D37" s="67"/>
      <c r="E37" s="62"/>
      <c r="F37" s="62"/>
      <c r="G37" s="194"/>
      <c r="H37" s="263"/>
      <c r="I37" s="263"/>
      <c r="J37" s="256"/>
      <c r="K37" s="60"/>
      <c r="L37" s="74" t="e">
        <f>L36+#REF!</f>
        <v>#REF!</v>
      </c>
      <c r="M37" s="89">
        <f>M36</f>
        <v>172040866.88</v>
      </c>
      <c r="N37" s="89" t="e">
        <f>N36+#REF!</f>
        <v>#REF!</v>
      </c>
      <c r="O37" s="52"/>
    </row>
    <row r="38" spans="1:15" ht="22.5" customHeight="1" x14ac:dyDescent="0.25">
      <c r="A38" s="48"/>
      <c r="B38" s="128" t="s">
        <v>48</v>
      </c>
      <c r="C38" s="68">
        <f>C10+C13+C16+C19+C22+C26+C30+C34+C37</f>
        <v>86.019000000000005</v>
      </c>
      <c r="D38" s="68"/>
      <c r="E38" s="63"/>
      <c r="F38" s="63"/>
      <c r="G38" s="194"/>
      <c r="H38" s="263"/>
      <c r="I38" s="263"/>
      <c r="J38" s="257"/>
      <c r="K38" s="59"/>
      <c r="L38" s="74" t="e">
        <f>L10+L13+L16+L19+L22+L26+L30+L34+#REF!+#REF!+#REF!+#REF!+L37</f>
        <v>#REF!</v>
      </c>
      <c r="M38" s="89" t="e">
        <f>M10+M13+M16+M19+M22+M26+M30+M34+#REF!+#REF!+#REF!+#REF!+M37</f>
        <v>#REF!</v>
      </c>
      <c r="N38" s="89" t="e">
        <f>N10+N13+N16+N19+N22+N26+N30+N34+#REF!+#REF!+#REF!+#REF!+N37</f>
        <v>#REF!</v>
      </c>
      <c r="O38" s="40"/>
    </row>
    <row r="39" spans="1:15" ht="18" customHeight="1" x14ac:dyDescent="0.25">
      <c r="A39" s="6"/>
      <c r="B39" s="184" t="s">
        <v>50</v>
      </c>
      <c r="C39" s="69">
        <f>C9+C12+C15+C18+C21+C28+C29+C32+C33+C36</f>
        <v>78.778000000000006</v>
      </c>
      <c r="D39" s="69"/>
      <c r="E39" s="63"/>
      <c r="F39" s="63"/>
      <c r="G39" s="194"/>
      <c r="H39" s="263"/>
      <c r="I39" s="263"/>
      <c r="J39" s="252"/>
      <c r="K39" s="26"/>
      <c r="L39" s="74" t="e">
        <f>L10+L13+L16+L19+L22+L26+L30+L34+#REF!+#REF!+#REF!+#REF!+L37</f>
        <v>#REF!</v>
      </c>
      <c r="M39" s="89" t="e">
        <f>M38</f>
        <v>#REF!</v>
      </c>
      <c r="N39" s="89" t="e">
        <f>N38</f>
        <v>#REF!</v>
      </c>
      <c r="O39" s="46"/>
    </row>
    <row r="40" spans="1:15" ht="21.6" hidden="1" customHeight="1" x14ac:dyDescent="0.25">
      <c r="A40" s="6"/>
      <c r="B40" s="160" t="s">
        <v>23</v>
      </c>
      <c r="C40" s="69"/>
      <c r="D40" s="69"/>
      <c r="E40" s="63"/>
      <c r="F40" s="63"/>
      <c r="G40" s="266"/>
      <c r="H40" s="267"/>
      <c r="I40" s="267"/>
      <c r="J40" s="252"/>
      <c r="K40" s="26"/>
      <c r="L40" s="64"/>
      <c r="M40" s="97"/>
      <c r="N40" s="97"/>
      <c r="O40" s="46"/>
    </row>
    <row r="41" spans="1:15" ht="18" customHeight="1" x14ac:dyDescent="0.25">
      <c r="A41" s="6"/>
      <c r="B41" s="184" t="s">
        <v>46</v>
      </c>
      <c r="C41" s="69">
        <f>C24+C25</f>
        <v>7.2409999999999997</v>
      </c>
      <c r="D41" s="69"/>
      <c r="E41" s="63"/>
      <c r="F41" s="63"/>
      <c r="G41" s="266"/>
      <c r="H41" s="267"/>
      <c r="I41" s="267"/>
      <c r="J41" s="252"/>
      <c r="K41" s="26"/>
      <c r="L41" s="64"/>
      <c r="M41" s="97"/>
      <c r="N41" s="97"/>
      <c r="O41" s="46"/>
    </row>
    <row r="42" spans="1:15" ht="15.75" x14ac:dyDescent="0.25">
      <c r="A42" s="6"/>
      <c r="B42" s="160" t="s">
        <v>23</v>
      </c>
      <c r="C42" s="69">
        <f>C38+'Приложение 4 дороги (проч)'!C45</f>
        <v>129.84100000000001</v>
      </c>
      <c r="D42" s="70"/>
      <c r="E42" s="172"/>
      <c r="F42" s="172"/>
      <c r="G42" s="266"/>
      <c r="H42" s="267"/>
      <c r="I42" s="267"/>
      <c r="J42" s="258"/>
      <c r="K42" s="53"/>
      <c r="L42" s="64" t="e">
        <f>L38+'[1]Приложение № 2 дороги (проч)'!L31</f>
        <v>#REF!</v>
      </c>
      <c r="M42" s="97"/>
      <c r="N42" s="97"/>
      <c r="O42" s="46"/>
    </row>
    <row r="44" spans="1:15" x14ac:dyDescent="0.25">
      <c r="C44" s="71"/>
      <c r="G44" s="40"/>
      <c r="L44" s="40"/>
    </row>
    <row r="45" spans="1:15" x14ac:dyDescent="0.25">
      <c r="C45" s="71"/>
      <c r="G45" s="40"/>
      <c r="H45" s="143"/>
      <c r="I45" s="143"/>
      <c r="L45" s="40"/>
      <c r="M45" s="143" t="e">
        <f>M39</f>
        <v>#REF!</v>
      </c>
      <c r="N45" s="143" t="e">
        <f>N9+N12+N15+N18+N21+N28+#REF!+#REF!+#REF!+#REF!+#REF!+N36</f>
        <v>#REF!</v>
      </c>
    </row>
    <row r="46" spans="1:15" x14ac:dyDescent="0.25">
      <c r="I46" s="142"/>
      <c r="N46" s="142" t="e">
        <f>#REF!+#REF!+#REF!+#REF!+#REF!+#REF!+#REF!+#REF!+#REF!+#REF!+#REF!+#REF!+N24+N32+#REF!</f>
        <v>#REF!</v>
      </c>
    </row>
    <row r="47" spans="1:15" x14ac:dyDescent="0.25">
      <c r="G47" s="105"/>
      <c r="L47" s="105" t="e">
        <f>L9+L12+L15+L18+L21+L28+#REF!+#REF!+#REF!+#REF!+#REF!+L36</f>
        <v>#REF!</v>
      </c>
    </row>
    <row r="48" spans="1:15" x14ac:dyDescent="0.25">
      <c r="G48" s="105"/>
      <c r="L48" s="105"/>
    </row>
    <row r="49" spans="12:14" ht="15.75" x14ac:dyDescent="0.25">
      <c r="L49" s="74" t="e">
        <f>G38-L38</f>
        <v>#REF!</v>
      </c>
      <c r="M49" s="89" t="e">
        <f>H38-M38</f>
        <v>#REF!</v>
      </c>
      <c r="N49" s="89" t="e">
        <f>I38-N38</f>
        <v>#REF!</v>
      </c>
    </row>
  </sheetData>
  <mergeCells count="9">
    <mergeCell ref="L1:N1"/>
    <mergeCell ref="L6:N6"/>
    <mergeCell ref="G6:I6"/>
    <mergeCell ref="A6:A7"/>
    <mergeCell ref="B6:B7"/>
    <mergeCell ref="C6:C7"/>
    <mergeCell ref="D6:D7"/>
    <mergeCell ref="E6:F6"/>
    <mergeCell ref="A2:F5"/>
  </mergeCells>
  <pageMargins left="3.937007874015748E-2" right="3.937007874015748E-2" top="0.59055118110236227" bottom="0.39370078740157483" header="0.31496062992125984" footer="0.31496062992125984"/>
  <pageSetup paperSize="9" scale="73" fitToHeight="0" orientation="landscape" r:id="rId1"/>
  <rowBreaks count="1" manualBreakCount="1">
    <brk id="26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Normal="100" zoomScaleSheetLayoutView="100" workbookViewId="0">
      <selection activeCell="A5" sqref="A5:F5"/>
    </sheetView>
  </sheetViews>
  <sheetFormatPr defaultColWidth="9.140625" defaultRowHeight="15" x14ac:dyDescent="0.25"/>
  <cols>
    <col min="1" max="1" width="5.5703125" style="1" customWidth="1"/>
    <col min="2" max="2" width="69.5703125" style="1" customWidth="1"/>
    <col min="3" max="3" width="15.28515625" style="1" customWidth="1"/>
    <col min="4" max="4" width="14.28515625" style="1" customWidth="1"/>
    <col min="5" max="5" width="17.28515625" style="1" customWidth="1"/>
    <col min="6" max="6" width="18.85546875" style="9" customWidth="1"/>
    <col min="7" max="7" width="0.140625" style="1" customWidth="1"/>
    <col min="8" max="8" width="6.140625" style="1" customWidth="1"/>
    <col min="9" max="10" width="9.140625" style="1"/>
    <col min="11" max="11" width="10.140625" style="1" bestFit="1" customWidth="1"/>
    <col min="12" max="16384" width="9.140625" style="1"/>
  </cols>
  <sheetData>
    <row r="1" spans="1:7" ht="15.75" x14ac:dyDescent="0.25">
      <c r="A1" s="84"/>
      <c r="F1" s="104" t="s">
        <v>79</v>
      </c>
    </row>
    <row r="2" spans="1:7" x14ac:dyDescent="0.25">
      <c r="E2" s="145"/>
      <c r="F2" s="145"/>
    </row>
    <row r="3" spans="1:7" ht="66.75" customHeight="1" x14ac:dyDescent="0.25">
      <c r="A3" s="243" t="s">
        <v>118</v>
      </c>
      <c r="B3" s="243"/>
      <c r="C3" s="243"/>
      <c r="D3" s="243"/>
      <c r="E3" s="243"/>
      <c r="F3" s="243"/>
    </row>
    <row r="4" spans="1:7" ht="15" customHeight="1" x14ac:dyDescent="0.25">
      <c r="A4" s="102"/>
      <c r="B4" s="102"/>
      <c r="C4" s="102"/>
      <c r="D4" s="102"/>
      <c r="E4" s="102"/>
      <c r="F4" s="102"/>
    </row>
    <row r="5" spans="1:7" x14ac:dyDescent="0.25">
      <c r="A5" s="229"/>
      <c r="B5" s="229"/>
      <c r="C5" s="229"/>
      <c r="D5" s="229"/>
      <c r="E5" s="229"/>
      <c r="F5" s="229"/>
    </row>
    <row r="7" spans="1:7" ht="16.5" customHeight="1" x14ac:dyDescent="0.25">
      <c r="A7" s="230" t="s">
        <v>0</v>
      </c>
      <c r="B7" s="230" t="s">
        <v>1</v>
      </c>
      <c r="C7" s="230" t="s">
        <v>21</v>
      </c>
      <c r="D7" s="230" t="s">
        <v>3</v>
      </c>
      <c r="E7" s="230"/>
      <c r="F7" s="230" t="s">
        <v>21</v>
      </c>
      <c r="G7" s="26"/>
    </row>
    <row r="8" spans="1:7" ht="15.75" x14ac:dyDescent="0.25">
      <c r="A8" s="230"/>
      <c r="B8" s="230"/>
      <c r="C8" s="230"/>
      <c r="D8" s="103" t="s">
        <v>4</v>
      </c>
      <c r="E8" s="103" t="s">
        <v>5</v>
      </c>
      <c r="F8" s="230"/>
      <c r="G8" s="26"/>
    </row>
    <row r="9" spans="1:7" ht="15.75" x14ac:dyDescent="0.25">
      <c r="A9" s="2"/>
      <c r="B9" s="132" t="s">
        <v>77</v>
      </c>
      <c r="C9" s="57"/>
      <c r="D9" s="2"/>
      <c r="E9" s="2"/>
      <c r="F9" s="2"/>
      <c r="G9" s="36"/>
    </row>
    <row r="10" spans="1:7" s="8" customFormat="1" ht="42.75" customHeight="1" x14ac:dyDescent="0.25">
      <c r="A10" s="3">
        <v>1</v>
      </c>
      <c r="B10" s="27" t="s">
        <v>64</v>
      </c>
      <c r="C10" s="82">
        <v>41.15</v>
      </c>
      <c r="D10" s="3" t="s">
        <v>119</v>
      </c>
      <c r="E10" s="72" t="s">
        <v>7</v>
      </c>
      <c r="F10" s="82">
        <v>41.15</v>
      </c>
      <c r="G10" s="36">
        <v>22679480</v>
      </c>
    </row>
    <row r="11" spans="1:7" s="8" customFormat="1" ht="15.75" x14ac:dyDescent="0.25">
      <c r="A11" s="2"/>
      <c r="B11" s="56" t="s">
        <v>8</v>
      </c>
      <c r="C11" s="83">
        <f>C10</f>
        <v>41.15</v>
      </c>
      <c r="D11" s="108"/>
      <c r="E11" s="109"/>
      <c r="F11" s="83">
        <f>F10</f>
        <v>41.15</v>
      </c>
      <c r="G11" s="36"/>
    </row>
    <row r="12" spans="1:7" s="8" customFormat="1" ht="29.45" customHeight="1" x14ac:dyDescent="0.25">
      <c r="A12" s="6"/>
      <c r="B12" s="7" t="s">
        <v>28</v>
      </c>
      <c r="C12" s="83">
        <f>C11</f>
        <v>41.15</v>
      </c>
      <c r="D12" s="7"/>
      <c r="E12" s="7"/>
      <c r="F12" s="83">
        <f>F11</f>
        <v>41.15</v>
      </c>
      <c r="G12" s="36"/>
    </row>
  </sheetData>
  <mergeCells count="7">
    <mergeCell ref="A3:F3"/>
    <mergeCell ref="A5:F5"/>
    <mergeCell ref="A7:A8"/>
    <mergeCell ref="B7:B8"/>
    <mergeCell ref="C7:C8"/>
    <mergeCell ref="D7:E7"/>
    <mergeCell ref="F7:F8"/>
  </mergeCells>
  <pageMargins left="0.70866141732283472" right="0.70866141732283472" top="0.74803149606299213" bottom="0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view="pageBreakPreview" topLeftCell="A25" zoomScale="130" zoomScaleNormal="130" zoomScaleSheetLayoutView="130" workbookViewId="0">
      <selection activeCell="B25" sqref="B25"/>
    </sheetView>
  </sheetViews>
  <sheetFormatPr defaultRowHeight="15" x14ac:dyDescent="0.25"/>
  <cols>
    <col min="1" max="1" width="48.7109375" customWidth="1"/>
    <col min="2" max="2" width="22.42578125" style="121" customWidth="1"/>
    <col min="3" max="3" width="14.5703125" customWidth="1"/>
    <col min="4" max="4" width="35.42578125" style="118" customWidth="1"/>
    <col min="5" max="5" width="29.7109375" style="118" customWidth="1"/>
    <col min="6" max="7" width="24.28515625" style="118" customWidth="1"/>
  </cols>
  <sheetData>
    <row r="1" spans="1:7" ht="15.75" x14ac:dyDescent="0.25">
      <c r="B1" s="189" t="s">
        <v>80</v>
      </c>
      <c r="C1" s="216"/>
    </row>
    <row r="3" spans="1:7" ht="15.75" customHeight="1" x14ac:dyDescent="0.25">
      <c r="A3" s="228" t="s">
        <v>157</v>
      </c>
      <c r="B3" s="215"/>
    </row>
    <row r="4" spans="1:7" ht="43.5" customHeight="1" thickBot="1" x14ac:dyDescent="0.3">
      <c r="A4" s="247"/>
      <c r="B4" s="217"/>
    </row>
    <row r="5" spans="1:7" ht="16.5" thickBot="1" x14ac:dyDescent="0.3">
      <c r="A5" s="222" t="s">
        <v>72</v>
      </c>
      <c r="B5" s="218"/>
      <c r="F5"/>
      <c r="G5"/>
    </row>
    <row r="6" spans="1:7" ht="16.5" thickBot="1" x14ac:dyDescent="0.3">
      <c r="A6" s="223" t="s">
        <v>57</v>
      </c>
      <c r="B6" s="219"/>
      <c r="F6"/>
      <c r="G6"/>
    </row>
    <row r="7" spans="1:7" ht="17.25" customHeight="1" thickBot="1" x14ac:dyDescent="0.3">
      <c r="A7" s="223" t="s">
        <v>73</v>
      </c>
      <c r="B7" s="219"/>
      <c r="F7"/>
      <c r="G7"/>
    </row>
    <row r="8" spans="1:7" ht="16.5" thickBot="1" x14ac:dyDescent="0.3">
      <c r="A8" s="223" t="s">
        <v>17</v>
      </c>
      <c r="B8" s="219"/>
      <c r="F8"/>
      <c r="G8"/>
    </row>
    <row r="9" spans="1:7" ht="16.5" thickBot="1" x14ac:dyDescent="0.3">
      <c r="A9" s="223" t="s">
        <v>9</v>
      </c>
      <c r="B9" s="220"/>
      <c r="F9"/>
      <c r="G9"/>
    </row>
    <row r="10" spans="1:7" ht="16.5" thickBot="1" x14ac:dyDescent="0.3">
      <c r="A10" s="223" t="s">
        <v>74</v>
      </c>
      <c r="B10" s="220"/>
      <c r="F10"/>
      <c r="G10"/>
    </row>
    <row r="11" spans="1:7" ht="16.5" thickBot="1" x14ac:dyDescent="0.3">
      <c r="A11" s="223" t="s">
        <v>10</v>
      </c>
      <c r="B11" s="220"/>
      <c r="F11"/>
      <c r="G11"/>
    </row>
    <row r="12" spans="1:7" ht="16.5" thickBot="1" x14ac:dyDescent="0.3">
      <c r="A12" s="223" t="s">
        <v>11</v>
      </c>
      <c r="B12" s="220"/>
      <c r="F12"/>
      <c r="G12"/>
    </row>
    <row r="13" spans="1:7" ht="16.5" thickBot="1" x14ac:dyDescent="0.3">
      <c r="A13" s="223" t="s">
        <v>58</v>
      </c>
      <c r="B13" s="220"/>
      <c r="F13"/>
      <c r="G13"/>
    </row>
    <row r="14" spans="1:7" ht="16.5" thickBot="1" x14ac:dyDescent="0.3">
      <c r="A14" s="223" t="s">
        <v>75</v>
      </c>
      <c r="B14" s="220"/>
      <c r="F14"/>
      <c r="G14"/>
    </row>
    <row r="15" spans="1:7" ht="16.5" thickBot="1" x14ac:dyDescent="0.3">
      <c r="A15" s="223" t="s">
        <v>12</v>
      </c>
      <c r="B15" s="220"/>
      <c r="F15"/>
      <c r="G15"/>
    </row>
    <row r="16" spans="1:7" ht="16.5" thickBot="1" x14ac:dyDescent="0.3">
      <c r="A16" s="223" t="s">
        <v>67</v>
      </c>
      <c r="B16" s="220"/>
      <c r="F16"/>
      <c r="G16"/>
    </row>
    <row r="17" spans="1:7" ht="16.5" thickBot="1" x14ac:dyDescent="0.3">
      <c r="A17" s="223" t="s">
        <v>20</v>
      </c>
      <c r="B17" s="220"/>
      <c r="F17"/>
      <c r="G17"/>
    </row>
    <row r="18" spans="1:7" ht="16.5" thickBot="1" x14ac:dyDescent="0.3">
      <c r="A18" s="224" t="s">
        <v>52</v>
      </c>
      <c r="B18" s="220"/>
      <c r="F18"/>
      <c r="G18"/>
    </row>
    <row r="19" spans="1:7" ht="16.5" thickBot="1" x14ac:dyDescent="0.3">
      <c r="A19" s="225" t="s">
        <v>76</v>
      </c>
      <c r="B19" s="220"/>
      <c r="F19"/>
      <c r="G19"/>
    </row>
    <row r="20" spans="1:7" ht="16.5" customHeight="1" thickBot="1" x14ac:dyDescent="0.3">
      <c r="A20" s="223" t="s">
        <v>77</v>
      </c>
      <c r="B20" s="220"/>
      <c r="F20"/>
      <c r="G20"/>
    </row>
    <row r="21" spans="1:7" ht="16.5" thickBot="1" x14ac:dyDescent="0.3">
      <c r="A21" s="223" t="s">
        <v>78</v>
      </c>
      <c r="B21" s="220"/>
      <c r="F21"/>
      <c r="G21"/>
    </row>
    <row r="22" spans="1:7" ht="16.5" thickBot="1" x14ac:dyDescent="0.3">
      <c r="A22" s="223" t="s">
        <v>18</v>
      </c>
      <c r="B22" s="220"/>
      <c r="F22"/>
      <c r="G22"/>
    </row>
    <row r="23" spans="1:7" ht="16.5" thickBot="1" x14ac:dyDescent="0.3">
      <c r="A23" s="223" t="s">
        <v>14</v>
      </c>
      <c r="B23" s="220"/>
      <c r="F23"/>
      <c r="G23"/>
    </row>
    <row r="24" spans="1:7" ht="18" customHeight="1" thickBot="1" x14ac:dyDescent="0.3">
      <c r="A24" s="223" t="s">
        <v>53</v>
      </c>
      <c r="B24" s="220"/>
      <c r="F24"/>
      <c r="G24"/>
    </row>
    <row r="25" spans="1:7" ht="16.5" thickBot="1" x14ac:dyDescent="0.3">
      <c r="A25" s="223" t="s">
        <v>69</v>
      </c>
      <c r="B25" s="220"/>
      <c r="F25"/>
      <c r="G25"/>
    </row>
    <row r="26" spans="1:7" ht="16.5" thickBot="1" x14ac:dyDescent="0.3">
      <c r="A26" s="223" t="s">
        <v>15</v>
      </c>
      <c r="B26" s="220"/>
      <c r="F26"/>
      <c r="G26"/>
    </row>
    <row r="27" spans="1:7" ht="16.5" thickBot="1" x14ac:dyDescent="0.3">
      <c r="A27" s="223" t="s">
        <v>70</v>
      </c>
      <c r="B27" s="220"/>
      <c r="F27"/>
      <c r="G27"/>
    </row>
    <row r="28" spans="1:7" ht="17.25" customHeight="1" thickBot="1" x14ac:dyDescent="0.35">
      <c r="A28" s="223" t="s">
        <v>16</v>
      </c>
      <c r="B28" s="219"/>
      <c r="D28" s="119"/>
      <c r="E28" s="119"/>
      <c r="F28"/>
      <c r="G28"/>
    </row>
    <row r="29" spans="1:7" ht="19.5" thickBot="1" x14ac:dyDescent="0.35">
      <c r="A29" s="226"/>
      <c r="B29" s="221"/>
      <c r="D29" s="119"/>
      <c r="E29" s="119"/>
      <c r="F29"/>
      <c r="G29"/>
    </row>
    <row r="30" spans="1:7" ht="18.75" x14ac:dyDescent="0.3">
      <c r="D30" s="119"/>
      <c r="E30" s="119"/>
      <c r="F30" s="119"/>
      <c r="G30" s="119"/>
    </row>
    <row r="31" spans="1:7" x14ac:dyDescent="0.25">
      <c r="B31" s="130"/>
    </row>
    <row r="33" spans="1:1" ht="15.75" x14ac:dyDescent="0.25">
      <c r="A33" s="120"/>
    </row>
  </sheetData>
  <mergeCells count="1">
    <mergeCell ref="A3:A4"/>
  </mergeCells>
  <pageMargins left="0.70866141732283472" right="0.70866141732283472" top="0.74803149606299213" bottom="0.74803149606299213" header="0.31496062992125984" footer="0.31496062992125984"/>
  <pageSetup paperSize="9" scale="12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27"/>
  <sheetViews>
    <sheetView topLeftCell="A16" workbookViewId="0">
      <selection activeCell="E27" sqref="E27"/>
    </sheetView>
  </sheetViews>
  <sheetFormatPr defaultRowHeight="15" x14ac:dyDescent="0.25"/>
  <cols>
    <col min="1" max="1" width="63.85546875" customWidth="1"/>
    <col min="2" max="2" width="18.85546875" customWidth="1"/>
    <col min="3" max="3" width="20.5703125" customWidth="1"/>
  </cols>
  <sheetData>
    <row r="5" spans="1:6" ht="15.75" x14ac:dyDescent="0.25">
      <c r="A5" s="12" t="s">
        <v>33</v>
      </c>
      <c r="B5" s="12" t="s">
        <v>2</v>
      </c>
      <c r="C5" s="12" t="s">
        <v>34</v>
      </c>
    </row>
    <row r="6" spans="1:6" x14ac:dyDescent="0.25">
      <c r="A6" s="13"/>
      <c r="B6" s="13"/>
      <c r="C6" s="13"/>
    </row>
    <row r="7" spans="1:6" ht="45" x14ac:dyDescent="0.25">
      <c r="A7" s="14" t="s">
        <v>35</v>
      </c>
      <c r="B7" s="20">
        <f>B9+B11</f>
        <v>50.848999999999997</v>
      </c>
      <c r="C7" s="21">
        <f>C9+C11</f>
        <v>134055.6</v>
      </c>
      <c r="D7" s="10"/>
      <c r="E7" s="10"/>
      <c r="F7" s="10"/>
    </row>
    <row r="8" spans="1:6" ht="15.75" x14ac:dyDescent="0.25">
      <c r="A8" s="13"/>
      <c r="B8" s="19"/>
      <c r="C8" s="22"/>
    </row>
    <row r="9" spans="1:6" ht="45" x14ac:dyDescent="0.25">
      <c r="A9" s="15" t="s">
        <v>32</v>
      </c>
      <c r="B9" s="18">
        <v>50.848999999999997</v>
      </c>
      <c r="C9" s="23">
        <v>119055.6</v>
      </c>
      <c r="D9" s="10"/>
      <c r="E9" s="10"/>
      <c r="F9" s="10"/>
    </row>
    <row r="10" spans="1:6" ht="15.75" x14ac:dyDescent="0.25">
      <c r="A10" s="16"/>
      <c r="B10" s="19"/>
      <c r="C10" s="22"/>
    </row>
    <row r="11" spans="1:6" ht="60" x14ac:dyDescent="0.25">
      <c r="A11" s="15" t="s">
        <v>26</v>
      </c>
      <c r="B11" s="19"/>
      <c r="C11" s="22">
        <v>15000</v>
      </c>
    </row>
    <row r="12" spans="1:6" ht="15.75" x14ac:dyDescent="0.25">
      <c r="A12" s="13"/>
      <c r="B12" s="19"/>
      <c r="C12" s="22"/>
    </row>
    <row r="13" spans="1:6" ht="105" x14ac:dyDescent="0.25">
      <c r="A13" s="14" t="s">
        <v>27</v>
      </c>
      <c r="B13" s="20">
        <v>126.37</v>
      </c>
      <c r="C13" s="21">
        <v>1342696.9</v>
      </c>
      <c r="D13" s="11"/>
      <c r="E13" s="11"/>
      <c r="F13" s="11"/>
    </row>
    <row r="14" spans="1:6" ht="15.75" x14ac:dyDescent="0.25">
      <c r="A14" s="13"/>
      <c r="B14" s="19"/>
      <c r="C14" s="22"/>
    </row>
    <row r="15" spans="1:6" ht="60" x14ac:dyDescent="0.25">
      <c r="A15" s="14" t="s">
        <v>31</v>
      </c>
      <c r="B15" s="20">
        <v>91.537000000000006</v>
      </c>
      <c r="C15" s="21">
        <v>975657.6</v>
      </c>
      <c r="D15" s="11"/>
      <c r="E15" s="11"/>
      <c r="F15" s="11"/>
    </row>
    <row r="16" spans="1:6" ht="15.75" x14ac:dyDescent="0.25">
      <c r="A16" s="13"/>
      <c r="B16" s="19"/>
      <c r="C16" s="22"/>
    </row>
    <row r="17" spans="1:6" ht="105" x14ac:dyDescent="0.25">
      <c r="A17" s="14" t="s">
        <v>29</v>
      </c>
      <c r="B17" s="20" t="s">
        <v>30</v>
      </c>
      <c r="C17" s="21">
        <v>101751.4</v>
      </c>
      <c r="D17" s="11"/>
      <c r="E17" s="11"/>
      <c r="F17" s="11"/>
    </row>
    <row r="18" spans="1:6" ht="15.75" x14ac:dyDescent="0.25">
      <c r="A18" s="13"/>
      <c r="B18" s="19"/>
      <c r="C18" s="22"/>
    </row>
    <row r="19" spans="1:6" ht="45" x14ac:dyDescent="0.25">
      <c r="A19" s="14" t="s">
        <v>24</v>
      </c>
      <c r="B19" s="20">
        <v>4321.8339999999998</v>
      </c>
      <c r="C19" s="24">
        <v>938954.7</v>
      </c>
    </row>
    <row r="20" spans="1:6" ht="15.75" x14ac:dyDescent="0.25">
      <c r="A20" s="14" t="s">
        <v>38</v>
      </c>
      <c r="B20" s="20"/>
      <c r="C20" s="24">
        <v>230500</v>
      </c>
    </row>
    <row r="21" spans="1:6" x14ac:dyDescent="0.25">
      <c r="A21" s="13" t="s">
        <v>25</v>
      </c>
      <c r="B21" s="13"/>
      <c r="C21" s="24">
        <f>C7+C13+C15+C17+C19+C20</f>
        <v>3723616.2</v>
      </c>
    </row>
    <row r="22" spans="1:6" x14ac:dyDescent="0.25">
      <c r="A22" s="14" t="s">
        <v>36</v>
      </c>
      <c r="B22" s="17">
        <f>B13+B15</f>
        <v>217.90700000000001</v>
      </c>
      <c r="C22" s="22">
        <f>C13+C15+C17</f>
        <v>2420105.9</v>
      </c>
    </row>
    <row r="23" spans="1:6" x14ac:dyDescent="0.25">
      <c r="A23" s="14" t="s">
        <v>37</v>
      </c>
      <c r="B23" s="17">
        <f>B9</f>
        <v>50.848999999999997</v>
      </c>
      <c r="C23" s="22">
        <f>C7</f>
        <v>134055.6</v>
      </c>
    </row>
    <row r="24" spans="1:6" x14ac:dyDescent="0.25">
      <c r="A24" s="14" t="s">
        <v>39</v>
      </c>
      <c r="B24" s="17">
        <f>B19</f>
        <v>4321.8339999999998</v>
      </c>
      <c r="C24" s="22">
        <f>C19</f>
        <v>938954.7</v>
      </c>
    </row>
    <row r="25" spans="1:6" x14ac:dyDescent="0.25">
      <c r="A25" s="14" t="s">
        <v>40</v>
      </c>
      <c r="B25" s="13"/>
      <c r="C25" s="22">
        <v>230500</v>
      </c>
    </row>
    <row r="26" spans="1:6" x14ac:dyDescent="0.25">
      <c r="B26">
        <v>278.40699999999998</v>
      </c>
      <c r="C26" s="22">
        <v>2976415.4</v>
      </c>
    </row>
    <row r="27" spans="1:6" x14ac:dyDescent="0.25">
      <c r="B27">
        <f>B26-B22</f>
        <v>60.5</v>
      </c>
      <c r="C27" s="25">
        <f>C26-2318354.5</f>
        <v>658060.9</v>
      </c>
      <c r="D27" s="22">
        <f>C27/B27</f>
        <v>10877.04</v>
      </c>
    </row>
  </sheetData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Приложение 2 кап.рем</vt:lpstr>
      <vt:lpstr>Приложение 3 Освещение</vt:lpstr>
      <vt:lpstr>Приложение 4 дороги (проч)</vt:lpstr>
      <vt:lpstr>Приложение 5 дороги (рег п)</vt:lpstr>
      <vt:lpstr>Приложение 6 мосты</vt:lpstr>
      <vt:lpstr>Приложение 7 содержание </vt:lpstr>
      <vt:lpstr>Свод</vt:lpstr>
      <vt:lpstr>'Приложение 5 дороги (рег п)'!_Hlk499220623</vt:lpstr>
      <vt:lpstr>'Приложение 4 дороги (проч)'!OLE_LINK20</vt:lpstr>
      <vt:lpstr>'Приложение 5 дороги (рег п)'!OLE_LINK54</vt:lpstr>
      <vt:lpstr>'Приложение 3 Освещение'!Область_печати</vt:lpstr>
      <vt:lpstr>'Приложение 4 дороги (проч)'!Область_печати</vt:lpstr>
      <vt:lpstr>'Приложение 5 дороги (рег п)'!Область_печати</vt:lpstr>
      <vt:lpstr>'Приложение 6 мосты'!Область_печати</vt:lpstr>
      <vt:lpstr>'Приложение 7 содержание '!Область_печати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Gerdev.Nikolay</dc:creator>
  <cp:lastModifiedBy>Константин Шалынков</cp:lastModifiedBy>
  <cp:lastPrinted>2026-01-19T07:39:33Z</cp:lastPrinted>
  <dcterms:created xsi:type="dcterms:W3CDTF">2019-03-29T13:12:52Z</dcterms:created>
  <dcterms:modified xsi:type="dcterms:W3CDTF">2026-04-29T11:51:05Z</dcterms:modified>
</cp:coreProperties>
</file>